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jackwilliams/Dropbox/Cardiff/MalawiAFD/GISLayers/MalawiRift_AFD/20201016/"/>
    </mc:Choice>
  </mc:AlternateContent>
  <xr:revisionPtr revIDLastSave="0" documentId="13_ncr:1_{1975B46D-8B32-1E41-908E-13B8A32A791E}" xr6:coauthVersionLast="45" xr6:coauthVersionMax="45" xr10:uidLastSave="{00000000-0000-0000-0000-000000000000}"/>
  <bookViews>
    <workbookView xWindow="1760" yWindow="2040" windowWidth="31900" windowHeight="17820" tabRatio="500" xr2:uid="{00000000-000D-0000-FFFF-FFFF00000000}"/>
  </bookViews>
  <sheets>
    <sheet name="Leonard2010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W16" i="1" l="1"/>
  <c r="AD48" i="1"/>
  <c r="R48" i="1"/>
  <c r="S48" i="1"/>
  <c r="T48" i="1"/>
  <c r="V48" i="1"/>
  <c r="W48" i="1" s="1"/>
  <c r="R12" i="1"/>
  <c r="S12" i="1"/>
  <c r="T12" i="1"/>
  <c r="R13" i="1"/>
  <c r="S13" i="1"/>
  <c r="T13" i="1"/>
  <c r="R14" i="1"/>
  <c r="S14" i="1"/>
  <c r="T14" i="1"/>
  <c r="R15" i="1"/>
  <c r="S15" i="1"/>
  <c r="T15" i="1"/>
  <c r="R16" i="1"/>
  <c r="S16" i="1"/>
  <c r="T16" i="1"/>
  <c r="R17" i="1"/>
  <c r="S17" i="1"/>
  <c r="T17" i="1"/>
  <c r="R18" i="1"/>
  <c r="S18" i="1"/>
  <c r="T18" i="1"/>
  <c r="R19" i="1"/>
  <c r="S19" i="1"/>
  <c r="T19" i="1"/>
  <c r="R20" i="1"/>
  <c r="S20" i="1"/>
  <c r="T20" i="1"/>
  <c r="R21" i="1"/>
  <c r="S21" i="1"/>
  <c r="T21" i="1"/>
  <c r="R22" i="1"/>
  <c r="S22" i="1"/>
  <c r="T22" i="1"/>
  <c r="R23" i="1"/>
  <c r="S23" i="1"/>
  <c r="T23" i="1"/>
  <c r="R24" i="1"/>
  <c r="S24" i="1"/>
  <c r="T24" i="1"/>
  <c r="R25" i="1"/>
  <c r="S25" i="1"/>
  <c r="T25" i="1"/>
  <c r="T11" i="1"/>
  <c r="S11" i="1"/>
  <c r="R11" i="1"/>
  <c r="AE48" i="1" l="1"/>
  <c r="AF48" i="1"/>
  <c r="R67" i="1"/>
  <c r="S67" i="1"/>
  <c r="T67" i="1"/>
  <c r="V67" i="1"/>
  <c r="W67" i="1" s="1"/>
  <c r="AD67" i="1"/>
  <c r="AE67" i="1" l="1"/>
  <c r="AF67" i="1"/>
  <c r="R76" i="1" l="1"/>
  <c r="S76" i="1"/>
  <c r="T76" i="1"/>
  <c r="V76" i="1"/>
  <c r="W76" i="1" s="1"/>
  <c r="AK76" i="1"/>
  <c r="R53" i="1"/>
  <c r="S53" i="1"/>
  <c r="T53" i="1"/>
  <c r="V53" i="1"/>
  <c r="W53" i="1" s="1"/>
  <c r="R54" i="1"/>
  <c r="AA54" i="1" s="1"/>
  <c r="S54" i="1"/>
  <c r="T54" i="1"/>
  <c r="V54" i="1"/>
  <c r="W54" i="1" s="1"/>
  <c r="AD54" i="1"/>
  <c r="AH52" i="1"/>
  <c r="AI54" i="1"/>
  <c r="AJ55" i="1"/>
  <c r="V43" i="1"/>
  <c r="W43" i="1" s="1"/>
  <c r="T43" i="1"/>
  <c r="S43" i="1"/>
  <c r="R43" i="1"/>
  <c r="W20" i="1"/>
  <c r="W17" i="1"/>
  <c r="AD17" i="1"/>
  <c r="AD7" i="1"/>
  <c r="AE8" i="1"/>
  <c r="AD9" i="1"/>
  <c r="AA7" i="1"/>
  <c r="AC9" i="1"/>
  <c r="AA10" i="1"/>
  <c r="AL7" i="1"/>
  <c r="AD76" i="1" l="1"/>
  <c r="AJ48" i="1"/>
  <c r="AL48" i="1"/>
  <c r="AI48" i="1"/>
  <c r="AM48" i="1"/>
  <c r="AK48" i="1"/>
  <c r="AH48" i="1"/>
  <c r="AC48" i="1"/>
  <c r="AB48" i="1"/>
  <c r="AA48" i="1"/>
  <c r="AF53" i="1"/>
  <c r="AB76" i="1"/>
  <c r="AK52" i="1"/>
  <c r="AD43" i="1"/>
  <c r="AX76" i="1"/>
  <c r="BB76" i="1" s="1"/>
  <c r="AM55" i="1"/>
  <c r="AI55" i="1"/>
  <c r="AJ76" i="1"/>
  <c r="AA76" i="1"/>
  <c r="AM76" i="1"/>
  <c r="AI76" i="1"/>
  <c r="AL54" i="1"/>
  <c r="AL76" i="1"/>
  <c r="AH76" i="1"/>
  <c r="AC76" i="1"/>
  <c r="AO76" i="1" s="1"/>
  <c r="AH54" i="1"/>
  <c r="AE76" i="1"/>
  <c r="AF76" i="1"/>
  <c r="AE53" i="1"/>
  <c r="AF54" i="1"/>
  <c r="AB54" i="1"/>
  <c r="AD53" i="1"/>
  <c r="AL55" i="1"/>
  <c r="AH55" i="1"/>
  <c r="AK54" i="1"/>
  <c r="AJ52" i="1"/>
  <c r="AC54" i="1"/>
  <c r="AE54" i="1"/>
  <c r="AK55" i="1"/>
  <c r="AJ54" i="1"/>
  <c r="AM52" i="1"/>
  <c r="AI52" i="1"/>
  <c r="O43" i="1"/>
  <c r="AE43" i="1"/>
  <c r="AM54" i="1"/>
  <c r="AQ54" i="1" s="1"/>
  <c r="AL52" i="1"/>
  <c r="AF43" i="1"/>
  <c r="AF7" i="1"/>
  <c r="AD20" i="1"/>
  <c r="AM7" i="1"/>
  <c r="AQ7" i="1" s="1"/>
  <c r="AW17" i="1"/>
  <c r="AC10" i="1"/>
  <c r="AC7" i="1"/>
  <c r="AE20" i="1"/>
  <c r="AF9" i="1"/>
  <c r="AB7" i="1"/>
  <c r="AP7" i="1" s="1"/>
  <c r="AF20" i="1"/>
  <c r="AD8" i="1"/>
  <c r="AI7" i="1"/>
  <c r="AB9" i="1"/>
  <c r="O18" i="1"/>
  <c r="AE9" i="1"/>
  <c r="AA9" i="1"/>
  <c r="AJ7" i="1"/>
  <c r="AF17" i="1"/>
  <c r="AB10" i="1"/>
  <c r="AF8" i="1"/>
  <c r="AE7" i="1"/>
  <c r="AK7" i="1"/>
  <c r="AE17" i="1"/>
  <c r="AH7" i="1"/>
  <c r="O9" i="1"/>
  <c r="AF15" i="1"/>
  <c r="W15" i="1"/>
  <c r="AD15" i="1"/>
  <c r="AE15" i="1"/>
  <c r="AV15" i="1"/>
  <c r="AQ48" i="1" l="1"/>
  <c r="AO48" i="1"/>
  <c r="AP48" i="1"/>
  <c r="AP76" i="1"/>
  <c r="AS48" i="1"/>
  <c r="AW48" i="1"/>
  <c r="BA48" i="1" s="1"/>
  <c r="AX48" i="1"/>
  <c r="BB48" i="1" s="1"/>
  <c r="AU48" i="1"/>
  <c r="O48" i="1"/>
  <c r="AV48" i="1"/>
  <c r="AZ48" i="1" s="1"/>
  <c r="AT48" i="1"/>
  <c r="AT76" i="1"/>
  <c r="AS76" i="1"/>
  <c r="AP54" i="1"/>
  <c r="AW76" i="1"/>
  <c r="BA76" i="1" s="1"/>
  <c r="AS67" i="1"/>
  <c r="AW67" i="1"/>
  <c r="BA67" i="1" s="1"/>
  <c r="O67" i="1"/>
  <c r="AT67" i="1"/>
  <c r="AX67" i="1"/>
  <c r="BB67" i="1" s="1"/>
  <c r="AU67" i="1"/>
  <c r="AV67" i="1"/>
  <c r="AZ67" i="1" s="1"/>
  <c r="O76" i="1"/>
  <c r="AQ76" i="1"/>
  <c r="AU76" i="1"/>
  <c r="AV76" i="1"/>
  <c r="AZ76" i="1" s="1"/>
  <c r="AO54" i="1"/>
  <c r="AU43" i="1"/>
  <c r="AX43" i="1"/>
  <c r="BB43" i="1" s="1"/>
  <c r="AT43" i="1"/>
  <c r="AW43" i="1"/>
  <c r="BA43" i="1" s="1"/>
  <c r="AS43" i="1"/>
  <c r="AV43" i="1"/>
  <c r="AZ43" i="1" s="1"/>
  <c r="AV53" i="1"/>
  <c r="AZ53" i="1" s="1"/>
  <c r="O53" i="1"/>
  <c r="AU53" i="1"/>
  <c r="AS53" i="1"/>
  <c r="AW53" i="1"/>
  <c r="BA53" i="1" s="1"/>
  <c r="AT53" i="1"/>
  <c r="AX53" i="1"/>
  <c r="BB53" i="1" s="1"/>
  <c r="AV55" i="1"/>
  <c r="AS55" i="1"/>
  <c r="AW55" i="1"/>
  <c r="AT55" i="1"/>
  <c r="AX55" i="1"/>
  <c r="AU55" i="1"/>
  <c r="AV54" i="1"/>
  <c r="AZ54" i="1" s="1"/>
  <c r="AU54" i="1"/>
  <c r="AS54" i="1"/>
  <c r="AW54" i="1"/>
  <c r="BA54" i="1" s="1"/>
  <c r="O54" i="1"/>
  <c r="AT54" i="1"/>
  <c r="AX54" i="1"/>
  <c r="BB54" i="1" s="1"/>
  <c r="AS17" i="1"/>
  <c r="AW15" i="1"/>
  <c r="BA15" i="1" s="1"/>
  <c r="AV17" i="1"/>
  <c r="AZ17" i="1" s="1"/>
  <c r="AS15" i="1"/>
  <c r="AU17" i="1"/>
  <c r="AT17" i="1"/>
  <c r="O17" i="1"/>
  <c r="AX17" i="1"/>
  <c r="BB17" i="1" s="1"/>
  <c r="AZ15" i="1"/>
  <c r="AO7" i="1"/>
  <c r="AU15" i="1"/>
  <c r="AX15" i="1"/>
  <c r="BB15" i="1" s="1"/>
  <c r="AT15" i="1"/>
  <c r="O15" i="1"/>
  <c r="AV20" i="1"/>
  <c r="AZ20" i="1" s="1"/>
  <c r="O20" i="1"/>
  <c r="AU20" i="1"/>
  <c r="AX20" i="1"/>
  <c r="BB20" i="1" s="1"/>
  <c r="AT20" i="1"/>
  <c r="AW20" i="1"/>
  <c r="BA20" i="1" s="1"/>
  <c r="AS20" i="1"/>
  <c r="AS8" i="1"/>
  <c r="AW8" i="1"/>
  <c r="BA8" i="1" s="1"/>
  <c r="AV8" i="1"/>
  <c r="AZ8" i="1" s="1"/>
  <c r="AT8" i="1"/>
  <c r="AX8" i="1"/>
  <c r="BB8" i="1" s="1"/>
  <c r="AU8" i="1"/>
  <c r="O8" i="1"/>
  <c r="BA17" i="1"/>
  <c r="AV7" i="1"/>
  <c r="AZ7" i="1" s="1"/>
  <c r="AU7" i="1"/>
  <c r="AS7" i="1"/>
  <c r="AW7" i="1"/>
  <c r="BA7" i="1" s="1"/>
  <c r="AT7" i="1"/>
  <c r="AX7" i="1"/>
  <c r="BB7" i="1" s="1"/>
  <c r="O7" i="1"/>
  <c r="W13" i="1"/>
  <c r="W14" i="1"/>
  <c r="W16" i="1"/>
  <c r="W18" i="1"/>
  <c r="W19" i="1"/>
  <c r="W21" i="1"/>
  <c r="W22" i="1"/>
  <c r="W23" i="1"/>
  <c r="W24" i="1"/>
  <c r="W25" i="1"/>
  <c r="W26" i="1"/>
  <c r="W27" i="1"/>
  <c r="W28" i="1"/>
  <c r="W29" i="1"/>
  <c r="W30" i="1"/>
  <c r="W12" i="1"/>
  <c r="W11" i="1"/>
  <c r="AA19" i="1" l="1"/>
  <c r="AD14" i="1"/>
  <c r="AE18" i="1"/>
  <c r="AD21" i="1"/>
  <c r="AB16" i="1"/>
  <c r="AA18" i="1"/>
  <c r="AC21" i="1"/>
  <c r="AK18" i="1"/>
  <c r="AI19" i="1"/>
  <c r="AK21" i="1"/>
  <c r="AI23" i="1"/>
  <c r="AK24" i="1"/>
  <c r="AF19" i="1" l="1"/>
  <c r="AD22" i="1"/>
  <c r="AD16" i="1"/>
  <c r="AE10" i="1"/>
  <c r="AF10" i="1"/>
  <c r="AD10" i="1"/>
  <c r="AC19" i="1"/>
  <c r="AO21" i="1"/>
  <c r="AD19" i="1"/>
  <c r="AE19" i="1"/>
  <c r="AF21" i="1"/>
  <c r="AF14" i="1"/>
  <c r="AE21" i="1"/>
  <c r="AE14" i="1"/>
  <c r="AC18" i="1"/>
  <c r="AO18" i="1" s="1"/>
  <c r="AB18" i="1"/>
  <c r="AB21" i="1"/>
  <c r="AA16" i="1"/>
  <c r="AJ24" i="1"/>
  <c r="AL23" i="1"/>
  <c r="AH23" i="1"/>
  <c r="AJ21" i="1"/>
  <c r="AL19" i="1"/>
  <c r="AH19" i="1"/>
  <c r="AJ18" i="1"/>
  <c r="AL16" i="1"/>
  <c r="AP16" i="1" s="1"/>
  <c r="AH16" i="1"/>
  <c r="AA21" i="1"/>
  <c r="AC16" i="1"/>
  <c r="AM24" i="1"/>
  <c r="AI24" i="1"/>
  <c r="AK23" i="1"/>
  <c r="AM21" i="1"/>
  <c r="AI21" i="1"/>
  <c r="AK19" i="1"/>
  <c r="AM18" i="1"/>
  <c r="AQ18" i="1" s="1"/>
  <c r="AI18" i="1"/>
  <c r="AK16" i="1"/>
  <c r="AB19" i="1"/>
  <c r="AL24" i="1"/>
  <c r="AH24" i="1"/>
  <c r="AJ23" i="1"/>
  <c r="AL21" i="1"/>
  <c r="AH21" i="1"/>
  <c r="AJ19" i="1"/>
  <c r="AL18" i="1"/>
  <c r="AH18" i="1"/>
  <c r="AJ16" i="1"/>
  <c r="O13" i="1"/>
  <c r="AM23" i="1"/>
  <c r="AM19" i="1"/>
  <c r="AQ19" i="1" s="1"/>
  <c r="AM16" i="1"/>
  <c r="AI16" i="1"/>
  <c r="AF22" i="1"/>
  <c r="AE22" i="1"/>
  <c r="AF18" i="1"/>
  <c r="AE16" i="1"/>
  <c r="AD18" i="1"/>
  <c r="AF16" i="1"/>
  <c r="O12" i="1"/>
  <c r="AP18" i="1" l="1"/>
  <c r="AO19" i="1"/>
  <c r="AU16" i="1"/>
  <c r="O16" i="1"/>
  <c r="AX16" i="1"/>
  <c r="BB16" i="1" s="1"/>
  <c r="AO16" i="1"/>
  <c r="AQ16" i="1"/>
  <c r="AP21" i="1"/>
  <c r="AV16" i="1"/>
  <c r="AZ16" i="1" s="1"/>
  <c r="AS16" i="1"/>
  <c r="BA16" i="1"/>
  <c r="AQ21" i="1"/>
  <c r="AT16" i="1"/>
  <c r="AU22" i="1"/>
  <c r="AV22" i="1"/>
  <c r="AZ22" i="1" s="1"/>
  <c r="O22" i="1"/>
  <c r="AS22" i="1"/>
  <c r="AW22" i="1"/>
  <c r="BA22" i="1" s="1"/>
  <c r="AT22" i="1"/>
  <c r="AX22" i="1"/>
  <c r="BB22" i="1" s="1"/>
  <c r="AS14" i="1"/>
  <c r="AW14" i="1"/>
  <c r="BA14" i="1" s="1"/>
  <c r="O14" i="1"/>
  <c r="AT14" i="1"/>
  <c r="AX14" i="1"/>
  <c r="BB14" i="1" s="1"/>
  <c r="AU14" i="1"/>
  <c r="AV14" i="1"/>
  <c r="AZ14" i="1" s="1"/>
  <c r="AS18" i="1"/>
  <c r="AW18" i="1"/>
  <c r="BA18" i="1" s="1"/>
  <c r="AT18" i="1"/>
  <c r="AX18" i="1"/>
  <c r="BB18" i="1" s="1"/>
  <c r="AU18" i="1"/>
  <c r="AV18" i="1"/>
  <c r="AZ18" i="1" s="1"/>
  <c r="AP19" i="1"/>
  <c r="AU19" i="1"/>
  <c r="AV19" i="1"/>
  <c r="AZ19" i="1" s="1"/>
  <c r="AS19" i="1"/>
  <c r="AW19" i="1"/>
  <c r="BA19" i="1" s="1"/>
  <c r="AT19" i="1"/>
  <c r="AX19" i="1"/>
  <c r="BB19" i="1" s="1"/>
  <c r="O19" i="1"/>
  <c r="AS21" i="1"/>
  <c r="AW21" i="1"/>
  <c r="BA21" i="1" s="1"/>
  <c r="O21" i="1"/>
  <c r="AT21" i="1"/>
  <c r="AX21" i="1"/>
  <c r="BB21" i="1" s="1"/>
  <c r="AU21" i="1"/>
  <c r="AV21" i="1"/>
  <c r="AZ21" i="1" s="1"/>
  <c r="R66" i="1"/>
  <c r="S66" i="1"/>
  <c r="T66" i="1"/>
  <c r="R68" i="1"/>
  <c r="S68" i="1"/>
  <c r="T68" i="1"/>
  <c r="R69" i="1"/>
  <c r="S69" i="1"/>
  <c r="T69" i="1"/>
  <c r="R58" i="1"/>
  <c r="S58" i="1"/>
  <c r="T58" i="1"/>
  <c r="R59" i="1"/>
  <c r="S59" i="1"/>
  <c r="T59" i="1"/>
  <c r="R60" i="1"/>
  <c r="S60" i="1"/>
  <c r="T60" i="1"/>
  <c r="R61" i="1"/>
  <c r="S61" i="1"/>
  <c r="T61" i="1"/>
  <c r="R62" i="1"/>
  <c r="S62" i="1"/>
  <c r="T62" i="1"/>
  <c r="R63" i="1"/>
  <c r="S63" i="1"/>
  <c r="T63" i="1"/>
  <c r="R64" i="1"/>
  <c r="S64" i="1"/>
  <c r="T64" i="1"/>
  <c r="R65" i="1"/>
  <c r="S65" i="1"/>
  <c r="T65" i="1"/>
  <c r="T57" i="1"/>
  <c r="S57" i="1"/>
  <c r="R57" i="1"/>
  <c r="T47" i="1"/>
  <c r="S47" i="1"/>
  <c r="R47" i="1"/>
  <c r="R71" i="1" l="1"/>
  <c r="S71" i="1"/>
  <c r="T71" i="1"/>
  <c r="R72" i="1"/>
  <c r="S72" i="1"/>
  <c r="T72" i="1"/>
  <c r="R73" i="1"/>
  <c r="S73" i="1"/>
  <c r="T73" i="1"/>
  <c r="R74" i="1"/>
  <c r="S74" i="1"/>
  <c r="T74" i="1"/>
  <c r="R75" i="1"/>
  <c r="S75" i="1"/>
  <c r="T75" i="1"/>
  <c r="R77" i="1"/>
  <c r="S77" i="1"/>
  <c r="T77" i="1"/>
  <c r="T70" i="1"/>
  <c r="S70" i="1"/>
  <c r="R70" i="1"/>
  <c r="R50" i="1"/>
  <c r="S50" i="1"/>
  <c r="T50" i="1"/>
  <c r="R51" i="1"/>
  <c r="AD51" i="1" s="1"/>
  <c r="S51" i="1"/>
  <c r="T51" i="1"/>
  <c r="R52" i="1"/>
  <c r="S52" i="1"/>
  <c r="T52" i="1"/>
  <c r="R55" i="1"/>
  <c r="S55" i="1"/>
  <c r="T55" i="1"/>
  <c r="R56" i="1"/>
  <c r="AD56" i="1" s="1"/>
  <c r="S56" i="1"/>
  <c r="T56" i="1"/>
  <c r="T49" i="1"/>
  <c r="S49" i="1"/>
  <c r="R49" i="1"/>
  <c r="AA52" i="1" l="1"/>
  <c r="AQ52" i="1" s="1"/>
  <c r="AD52" i="1"/>
  <c r="AA55" i="1"/>
  <c r="AQ55" i="1" s="1"/>
  <c r="AD55" i="1"/>
  <c r="BB55" i="1" s="1"/>
  <c r="O3" i="1"/>
  <c r="W3" i="1"/>
  <c r="AF3" i="1" s="1"/>
  <c r="AD3" i="1"/>
  <c r="AE3" i="1"/>
  <c r="AS3" i="1"/>
  <c r="AT3" i="1"/>
  <c r="AU3" i="1"/>
  <c r="AV3" i="1"/>
  <c r="AW3" i="1"/>
  <c r="AX3" i="1"/>
  <c r="AX11" i="1"/>
  <c r="AD11" i="1"/>
  <c r="AX12" i="1"/>
  <c r="AD12" i="1"/>
  <c r="AD13" i="1"/>
  <c r="AH4" i="1"/>
  <c r="AI4" i="1"/>
  <c r="AJ4" i="1"/>
  <c r="AK4" i="1"/>
  <c r="AL4" i="1"/>
  <c r="AM4" i="1"/>
  <c r="AT5" i="1"/>
  <c r="AD5" i="1"/>
  <c r="AH5" i="1"/>
  <c r="AI5" i="1"/>
  <c r="AJ5" i="1"/>
  <c r="AK5" i="1"/>
  <c r="AL5" i="1"/>
  <c r="AM5" i="1"/>
  <c r="O6" i="1"/>
  <c r="AD6" i="1"/>
  <c r="AH9" i="1"/>
  <c r="AI9" i="1"/>
  <c r="AJ9" i="1"/>
  <c r="AK9" i="1"/>
  <c r="AL9" i="1"/>
  <c r="AM9" i="1"/>
  <c r="AT10" i="1"/>
  <c r="AH10" i="1"/>
  <c r="AI10" i="1"/>
  <c r="AJ10" i="1"/>
  <c r="AK10" i="1"/>
  <c r="AL10" i="1"/>
  <c r="AM10" i="1"/>
  <c r="AE23" i="1"/>
  <c r="AF23" i="1"/>
  <c r="O24" i="1"/>
  <c r="AA24" i="1"/>
  <c r="AQ24" i="1" s="1"/>
  <c r="AA25" i="1"/>
  <c r="AH25" i="1"/>
  <c r="AI25" i="1"/>
  <c r="AJ25" i="1"/>
  <c r="AK25" i="1"/>
  <c r="AL25" i="1"/>
  <c r="AM25" i="1"/>
  <c r="O26" i="1"/>
  <c r="AE26" i="1"/>
  <c r="AA26" i="1"/>
  <c r="AD26" i="1"/>
  <c r="AH26" i="1"/>
  <c r="AI26" i="1"/>
  <c r="AJ26" i="1"/>
  <c r="AK26" i="1"/>
  <c r="AL26" i="1"/>
  <c r="AM26" i="1"/>
  <c r="AT27" i="1"/>
  <c r="AB27" i="1"/>
  <c r="AA27" i="1"/>
  <c r="AD27" i="1"/>
  <c r="AH27" i="1"/>
  <c r="AI27" i="1"/>
  <c r="AJ27" i="1"/>
  <c r="AK27" i="1"/>
  <c r="AL27" i="1"/>
  <c r="AM27" i="1"/>
  <c r="AX28" i="1"/>
  <c r="AF28" i="1"/>
  <c r="AA28" i="1"/>
  <c r="AD28" i="1"/>
  <c r="AH28" i="1"/>
  <c r="AI28" i="1"/>
  <c r="AJ28" i="1"/>
  <c r="AK28" i="1"/>
  <c r="AL28" i="1"/>
  <c r="AM28" i="1"/>
  <c r="AV29" i="1"/>
  <c r="AF29" i="1"/>
  <c r="AD29" i="1"/>
  <c r="AX30" i="1"/>
  <c r="AA30" i="1"/>
  <c r="AD30" i="1"/>
  <c r="AH30" i="1"/>
  <c r="AI30" i="1"/>
  <c r="AJ30" i="1"/>
  <c r="AK30" i="1"/>
  <c r="AL30" i="1"/>
  <c r="AM30" i="1"/>
  <c r="AV31" i="1"/>
  <c r="R31" i="1"/>
  <c r="AD31" i="1" s="1"/>
  <c r="V31" i="1"/>
  <c r="AE31" i="1" s="1"/>
  <c r="AH31" i="1"/>
  <c r="AI31" i="1"/>
  <c r="AJ31" i="1"/>
  <c r="AK31" i="1"/>
  <c r="AL31" i="1"/>
  <c r="AM31" i="1"/>
  <c r="AV32" i="1"/>
  <c r="R32" i="1"/>
  <c r="AD32" i="1" s="1"/>
  <c r="V32" i="1"/>
  <c r="W32" i="1" s="1"/>
  <c r="AH32" i="1"/>
  <c r="AI32" i="1"/>
  <c r="AJ32" i="1"/>
  <c r="AK32" i="1"/>
  <c r="AL32" i="1"/>
  <c r="AM32" i="1"/>
  <c r="AU33" i="1"/>
  <c r="R33" i="1"/>
  <c r="AD33" i="1" s="1"/>
  <c r="V33" i="1"/>
  <c r="AB33" i="1" s="1"/>
  <c r="AH33" i="1"/>
  <c r="AI33" i="1"/>
  <c r="AJ33" i="1"/>
  <c r="AK33" i="1"/>
  <c r="AL33" i="1"/>
  <c r="AM33" i="1"/>
  <c r="O34" i="1"/>
  <c r="R34" i="1"/>
  <c r="AA34" i="1" s="1"/>
  <c r="V34" i="1"/>
  <c r="AH34" i="1"/>
  <c r="AI34" i="1"/>
  <c r="AJ34" i="1"/>
  <c r="AK34" i="1"/>
  <c r="AL34" i="1"/>
  <c r="AM34" i="1"/>
  <c r="R35" i="1"/>
  <c r="AA35" i="1" s="1"/>
  <c r="S35" i="1"/>
  <c r="T35" i="1"/>
  <c r="V35" i="1"/>
  <c r="W35" i="1" s="1"/>
  <c r="AH35" i="1"/>
  <c r="AI35" i="1"/>
  <c r="AJ35" i="1"/>
  <c r="AK35" i="1"/>
  <c r="AL35" i="1"/>
  <c r="AM35" i="1"/>
  <c r="O36" i="1"/>
  <c r="R36" i="1"/>
  <c r="AA36" i="1" s="1"/>
  <c r="S36" i="1"/>
  <c r="T36" i="1"/>
  <c r="V36" i="1"/>
  <c r="AH36" i="1"/>
  <c r="AI36" i="1"/>
  <c r="AJ36" i="1"/>
  <c r="AK36" i="1"/>
  <c r="AL36" i="1"/>
  <c r="AM36" i="1"/>
  <c r="AT37" i="1"/>
  <c r="R37" i="1"/>
  <c r="AA37" i="1" s="1"/>
  <c r="S37" i="1"/>
  <c r="T37" i="1"/>
  <c r="V37" i="1"/>
  <c r="W37" i="1" s="1"/>
  <c r="AH37" i="1"/>
  <c r="AI37" i="1"/>
  <c r="AJ37" i="1"/>
  <c r="AK37" i="1"/>
  <c r="AL37" i="1"/>
  <c r="AM37" i="1"/>
  <c r="R38" i="1"/>
  <c r="AA38" i="1" s="1"/>
  <c r="S38" i="1"/>
  <c r="T38" i="1"/>
  <c r="V38" i="1"/>
  <c r="AH38" i="1"/>
  <c r="AI38" i="1"/>
  <c r="AJ38" i="1"/>
  <c r="AK38" i="1"/>
  <c r="AL38" i="1"/>
  <c r="AM38" i="1"/>
  <c r="O39" i="1"/>
  <c r="R39" i="1"/>
  <c r="AA39" i="1" s="1"/>
  <c r="S39" i="1"/>
  <c r="T39" i="1"/>
  <c r="V39" i="1"/>
  <c r="W39" i="1" s="1"/>
  <c r="AH39" i="1"/>
  <c r="AI39" i="1"/>
  <c r="AJ39" i="1"/>
  <c r="AK39" i="1"/>
  <c r="AL39" i="1"/>
  <c r="AM39" i="1"/>
  <c r="O40" i="1"/>
  <c r="R40" i="1"/>
  <c r="AA40" i="1" s="1"/>
  <c r="S40" i="1"/>
  <c r="T40" i="1"/>
  <c r="V40" i="1"/>
  <c r="AH40" i="1"/>
  <c r="AI40" i="1"/>
  <c r="AJ40" i="1"/>
  <c r="AK40" i="1"/>
  <c r="AL40" i="1"/>
  <c r="AM40" i="1"/>
  <c r="O41" i="1"/>
  <c r="R41" i="1"/>
  <c r="AD41" i="1" s="1"/>
  <c r="S41" i="1"/>
  <c r="T41" i="1"/>
  <c r="V41" i="1"/>
  <c r="AS41" i="1"/>
  <c r="AT41" i="1"/>
  <c r="AU41" i="1"/>
  <c r="AV41" i="1"/>
  <c r="AW41" i="1"/>
  <c r="AX41" i="1"/>
  <c r="R42" i="1"/>
  <c r="AD42" i="1" s="1"/>
  <c r="S42" i="1"/>
  <c r="T42" i="1"/>
  <c r="V42" i="1"/>
  <c r="W42" i="1" s="1"/>
  <c r="AA42" i="1"/>
  <c r="AH42" i="1"/>
  <c r="AI42" i="1"/>
  <c r="AJ42" i="1"/>
  <c r="AK42" i="1"/>
  <c r="AL42" i="1"/>
  <c r="AM42" i="1"/>
  <c r="O44" i="1"/>
  <c r="R44" i="1"/>
  <c r="AD44" i="1" s="1"/>
  <c r="S44" i="1"/>
  <c r="T44" i="1"/>
  <c r="V44" i="1"/>
  <c r="AA44" i="1"/>
  <c r="AH44" i="1"/>
  <c r="AI44" i="1"/>
  <c r="AJ44" i="1"/>
  <c r="AK44" i="1"/>
  <c r="AL44" i="1"/>
  <c r="AM44" i="1"/>
  <c r="AU44" i="1"/>
  <c r="R45" i="1"/>
  <c r="AD45" i="1" s="1"/>
  <c r="S45" i="1"/>
  <c r="T45" i="1"/>
  <c r="V45" i="1"/>
  <c r="W45" i="1" s="1"/>
  <c r="AA45" i="1"/>
  <c r="AH45" i="1"/>
  <c r="AI45" i="1"/>
  <c r="AJ45" i="1"/>
  <c r="AK45" i="1"/>
  <c r="AL45" i="1"/>
  <c r="AM45" i="1"/>
  <c r="AU46" i="1"/>
  <c r="R46" i="1"/>
  <c r="AD46" i="1" s="1"/>
  <c r="S46" i="1"/>
  <c r="T46" i="1"/>
  <c r="V46" i="1"/>
  <c r="W46" i="1" s="1"/>
  <c r="AH46" i="1"/>
  <c r="AI46" i="1"/>
  <c r="AJ46" i="1"/>
  <c r="AK46" i="1"/>
  <c r="AL46" i="1"/>
  <c r="AM46" i="1"/>
  <c r="O47" i="1"/>
  <c r="AD47" i="1"/>
  <c r="V47" i="1"/>
  <c r="W47" i="1" s="1"/>
  <c r="AF47" i="1" s="1"/>
  <c r="AS47" i="1"/>
  <c r="AT47" i="1"/>
  <c r="AU47" i="1"/>
  <c r="AV47" i="1"/>
  <c r="AW47" i="1"/>
  <c r="AX47" i="1"/>
  <c r="AW49" i="1"/>
  <c r="AA49" i="1"/>
  <c r="V49" i="1"/>
  <c r="W49" i="1" s="1"/>
  <c r="AD49" i="1"/>
  <c r="AH49" i="1"/>
  <c r="AI49" i="1"/>
  <c r="AJ49" i="1"/>
  <c r="AK49" i="1"/>
  <c r="AL49" i="1"/>
  <c r="AM49" i="1"/>
  <c r="O50" i="1"/>
  <c r="AA50" i="1"/>
  <c r="V50" i="1"/>
  <c r="AD50" i="1"/>
  <c r="AH50" i="1"/>
  <c r="AI50" i="1"/>
  <c r="AJ50" i="1"/>
  <c r="AK50" i="1"/>
  <c r="AL50" i="1"/>
  <c r="AM50" i="1"/>
  <c r="O51" i="1"/>
  <c r="V51" i="1"/>
  <c r="AE51" i="1" s="1"/>
  <c r="O52" i="1"/>
  <c r="V52" i="1"/>
  <c r="W52" i="1" s="1"/>
  <c r="AC52" i="1" s="1"/>
  <c r="AO52" i="1" s="1"/>
  <c r="O55" i="1"/>
  <c r="V55" i="1"/>
  <c r="W55" i="1" s="1"/>
  <c r="AC55" i="1" s="1"/>
  <c r="AO55" i="1" s="1"/>
  <c r="O56" i="1"/>
  <c r="V56" i="1"/>
  <c r="AE56" i="1" s="1"/>
  <c r="AD57" i="1"/>
  <c r="V57" i="1"/>
  <c r="AE57" i="1" s="1"/>
  <c r="AH57" i="1"/>
  <c r="AI57" i="1"/>
  <c r="AJ57" i="1"/>
  <c r="AK57" i="1"/>
  <c r="AL57" i="1"/>
  <c r="AM57" i="1"/>
  <c r="O58" i="1"/>
  <c r="AD58" i="1"/>
  <c r="V58" i="1"/>
  <c r="W58" i="1" s="1"/>
  <c r="AF58" i="1" s="1"/>
  <c r="AH58" i="1"/>
  <c r="AI58" i="1"/>
  <c r="AJ58" i="1"/>
  <c r="AK58" i="1"/>
  <c r="AL58" i="1"/>
  <c r="AM58" i="1"/>
  <c r="AS59" i="1"/>
  <c r="V59" i="1"/>
  <c r="W59" i="1" s="1"/>
  <c r="AA59" i="1"/>
  <c r="AD59" i="1"/>
  <c r="AH59" i="1"/>
  <c r="AI59" i="1"/>
  <c r="AJ59" i="1"/>
  <c r="AK59" i="1"/>
  <c r="AL59" i="1"/>
  <c r="AM59" i="1"/>
  <c r="AS60" i="1"/>
  <c r="AD60" i="1"/>
  <c r="V60" i="1"/>
  <c r="W60" i="1" s="1"/>
  <c r="AF60" i="1" s="1"/>
  <c r="AA60" i="1"/>
  <c r="AH60" i="1"/>
  <c r="AI60" i="1"/>
  <c r="AJ60" i="1"/>
  <c r="AK60" i="1"/>
  <c r="AL60" i="1"/>
  <c r="AM60" i="1"/>
  <c r="AS61" i="1"/>
  <c r="V61" i="1"/>
  <c r="W61" i="1" s="1"/>
  <c r="AA61" i="1"/>
  <c r="AD61" i="1"/>
  <c r="AH61" i="1"/>
  <c r="AI61" i="1"/>
  <c r="AJ61" i="1"/>
  <c r="AK61" i="1"/>
  <c r="AL61" i="1"/>
  <c r="AM61" i="1"/>
  <c r="AS62" i="1"/>
  <c r="AD62" i="1"/>
  <c r="V62" i="1"/>
  <c r="W62" i="1" s="1"/>
  <c r="AF62" i="1" s="1"/>
  <c r="AA62" i="1"/>
  <c r="AH62" i="1"/>
  <c r="AI62" i="1"/>
  <c r="AJ62" i="1"/>
  <c r="AK62" i="1"/>
  <c r="AL62" i="1"/>
  <c r="AM62" i="1"/>
  <c r="AS63" i="1"/>
  <c r="V63" i="1"/>
  <c r="W63" i="1" s="1"/>
  <c r="AA63" i="1"/>
  <c r="AD63" i="1"/>
  <c r="AH63" i="1"/>
  <c r="AI63" i="1"/>
  <c r="AJ63" i="1"/>
  <c r="AK63" i="1"/>
  <c r="AL63" i="1"/>
  <c r="AM63" i="1"/>
  <c r="O64" i="1"/>
  <c r="AD64" i="1"/>
  <c r="V64" i="1"/>
  <c r="W64" i="1" s="1"/>
  <c r="AF64" i="1" s="1"/>
  <c r="AS64" i="1"/>
  <c r="AT64" i="1"/>
  <c r="AU64" i="1"/>
  <c r="AV64" i="1"/>
  <c r="AW64" i="1"/>
  <c r="AX64" i="1"/>
  <c r="AT65" i="1"/>
  <c r="AA65" i="1"/>
  <c r="V65" i="1"/>
  <c r="W65" i="1" s="1"/>
  <c r="AF65" i="1" s="1"/>
  <c r="AH65" i="1"/>
  <c r="AI65" i="1"/>
  <c r="AJ65" i="1"/>
  <c r="AK65" i="1"/>
  <c r="AL65" i="1"/>
  <c r="AM65" i="1"/>
  <c r="O66" i="1"/>
  <c r="AA66" i="1"/>
  <c r="V66" i="1"/>
  <c r="W66" i="1" s="1"/>
  <c r="AF66" i="1" s="1"/>
  <c r="AH66" i="1"/>
  <c r="AI66" i="1"/>
  <c r="AJ66" i="1"/>
  <c r="AK66" i="1"/>
  <c r="AL66" i="1"/>
  <c r="AM66" i="1"/>
  <c r="O68" i="1"/>
  <c r="AA68" i="1"/>
  <c r="V68" i="1"/>
  <c r="W68" i="1" s="1"/>
  <c r="AF68" i="1" s="1"/>
  <c r="AH68" i="1"/>
  <c r="AI68" i="1"/>
  <c r="AJ68" i="1"/>
  <c r="AK68" i="1"/>
  <c r="AL68" i="1"/>
  <c r="AM68" i="1"/>
  <c r="O69" i="1"/>
  <c r="AA69" i="1"/>
  <c r="V69" i="1"/>
  <c r="W69" i="1" s="1"/>
  <c r="AF69" i="1" s="1"/>
  <c r="AD69" i="1"/>
  <c r="AH69" i="1"/>
  <c r="AI69" i="1"/>
  <c r="AJ69" i="1"/>
  <c r="AK69" i="1"/>
  <c r="AL69" i="1"/>
  <c r="AM69" i="1"/>
  <c r="AT70" i="1"/>
  <c r="AA70" i="1"/>
  <c r="V70" i="1"/>
  <c r="W70" i="1" s="1"/>
  <c r="AF70" i="1" s="1"/>
  <c r="AH70" i="1"/>
  <c r="AI70" i="1"/>
  <c r="AJ70" i="1"/>
  <c r="AK70" i="1"/>
  <c r="AL70" i="1"/>
  <c r="AM70" i="1"/>
  <c r="O71" i="1"/>
  <c r="V71" i="1"/>
  <c r="W71" i="1" s="1"/>
  <c r="AF71" i="1" s="1"/>
  <c r="O72" i="1"/>
  <c r="V72" i="1"/>
  <c r="W72" i="1" s="1"/>
  <c r="AF72" i="1" s="1"/>
  <c r="AH72" i="1"/>
  <c r="AI72" i="1"/>
  <c r="AJ72" i="1"/>
  <c r="AK72" i="1"/>
  <c r="AL72" i="1"/>
  <c r="AM72" i="1"/>
  <c r="AT72" i="1"/>
  <c r="O73" i="1"/>
  <c r="V73" i="1"/>
  <c r="W73" i="1" s="1"/>
  <c r="AF73" i="1" s="1"/>
  <c r="AD73" i="1"/>
  <c r="AD74" i="1"/>
  <c r="V74" i="1"/>
  <c r="W74" i="1" s="1"/>
  <c r="AF74" i="1" s="1"/>
  <c r="O75" i="1"/>
  <c r="V75" i="1"/>
  <c r="AB75" i="1" s="1"/>
  <c r="AH75" i="1"/>
  <c r="AI75" i="1"/>
  <c r="AJ75" i="1"/>
  <c r="AK75" i="1"/>
  <c r="AL75" i="1"/>
  <c r="AM75" i="1"/>
  <c r="AV75" i="1"/>
  <c r="O77" i="1"/>
  <c r="AA77" i="1"/>
  <c r="V77" i="1"/>
  <c r="W77" i="1" s="1"/>
  <c r="AF77" i="1" s="1"/>
  <c r="AD77" i="1"/>
  <c r="AH77" i="1"/>
  <c r="AI77" i="1"/>
  <c r="AJ77" i="1"/>
  <c r="AK77" i="1"/>
  <c r="AL77" i="1"/>
  <c r="AM77" i="1"/>
  <c r="AE52" i="1" l="1"/>
  <c r="AB55" i="1"/>
  <c r="AP55" i="1" s="1"/>
  <c r="AB52" i="1"/>
  <c r="AP52" i="1" s="1"/>
  <c r="AF55" i="1"/>
  <c r="AZ55" i="1" s="1"/>
  <c r="AF52" i="1"/>
  <c r="AE55" i="1"/>
  <c r="BA55" i="1" s="1"/>
  <c r="AE44" i="1"/>
  <c r="AD24" i="1"/>
  <c r="AA23" i="1"/>
  <c r="AQ23" i="1" s="1"/>
  <c r="AD23" i="1"/>
  <c r="AV25" i="1"/>
  <c r="O25" i="1"/>
  <c r="O23" i="1"/>
  <c r="AD40" i="1"/>
  <c r="AA46" i="1"/>
  <c r="AQ46" i="1" s="1"/>
  <c r="AD25" i="1"/>
  <c r="AA5" i="1"/>
  <c r="AQ5" i="1" s="1"/>
  <c r="AF4" i="1"/>
  <c r="AV36" i="1"/>
  <c r="AD36" i="1"/>
  <c r="AV35" i="1"/>
  <c r="AQ66" i="1"/>
  <c r="AE64" i="1"/>
  <c r="BA64" i="1" s="1"/>
  <c r="AB57" i="1"/>
  <c r="AP57" i="1" s="1"/>
  <c r="AS37" i="1"/>
  <c r="AT35" i="1"/>
  <c r="W57" i="1"/>
  <c r="AF57" i="1" s="1"/>
  <c r="AV66" i="1"/>
  <c r="AZ66" i="1" s="1"/>
  <c r="AE33" i="1"/>
  <c r="W33" i="1"/>
  <c r="AF33" i="1" s="1"/>
  <c r="AT66" i="1"/>
  <c r="AQ61" i="1"/>
  <c r="AS66" i="1"/>
  <c r="AE66" i="1"/>
  <c r="AT28" i="1"/>
  <c r="AX66" i="1"/>
  <c r="AF35" i="1"/>
  <c r="O31" i="1"/>
  <c r="AF46" i="1"/>
  <c r="AP27" i="1"/>
  <c r="AT13" i="1"/>
  <c r="AS68" i="1"/>
  <c r="AW66" i="1"/>
  <c r="AQ63" i="1"/>
  <c r="AF45" i="1"/>
  <c r="AU31" i="1"/>
  <c r="AU52" i="1"/>
  <c r="AW33" i="1"/>
  <c r="AQ28" i="1"/>
  <c r="AX69" i="1"/>
  <c r="BB69" i="1" s="1"/>
  <c r="AX71" i="1"/>
  <c r="AT69" i="1"/>
  <c r="AX68" i="1"/>
  <c r="AU66" i="1"/>
  <c r="AU63" i="1"/>
  <c r="AU61" i="1"/>
  <c r="AQ60" i="1"/>
  <c r="AW57" i="1"/>
  <c r="BA57" i="1" s="1"/>
  <c r="AZ29" i="1"/>
  <c r="AW13" i="1"/>
  <c r="AX73" i="1"/>
  <c r="BB73" i="1" s="1"/>
  <c r="AW72" i="1"/>
  <c r="AT71" i="1"/>
  <c r="AV68" i="1"/>
  <c r="AZ68" i="1" s="1"/>
  <c r="AB45" i="1"/>
  <c r="AP45" i="1" s="1"/>
  <c r="AE45" i="1"/>
  <c r="AV39" i="1"/>
  <c r="AF37" i="1"/>
  <c r="AX35" i="1"/>
  <c r="AB35" i="1"/>
  <c r="AP35" i="1" s="1"/>
  <c r="AW34" i="1"/>
  <c r="AE32" i="1"/>
  <c r="AV30" i="1"/>
  <c r="AQ30" i="1"/>
  <c r="AS29" i="1"/>
  <c r="AU26" i="1"/>
  <c r="BA3" i="1"/>
  <c r="AW73" i="1"/>
  <c r="AB72" i="1"/>
  <c r="AP72" i="1" s="1"/>
  <c r="AW71" i="1"/>
  <c r="AS71" i="1"/>
  <c r="AE71" i="1"/>
  <c r="AT68" i="1"/>
  <c r="AB59" i="1"/>
  <c r="AP59" i="1" s="1"/>
  <c r="AU49" i="1"/>
  <c r="AF42" i="1"/>
  <c r="AP33" i="1"/>
  <c r="AT30" i="1"/>
  <c r="AT26" i="1"/>
  <c r="AW77" i="1"/>
  <c r="AT73" i="1"/>
  <c r="AV71" i="1"/>
  <c r="AZ71" i="1" s="1"/>
  <c r="AB63" i="1"/>
  <c r="AP63" i="1" s="1"/>
  <c r="AT49" i="1"/>
  <c r="AW37" i="1"/>
  <c r="AB37" i="1"/>
  <c r="AP37" i="1" s="1"/>
  <c r="AB31" i="1"/>
  <c r="AP31" i="1" s="1"/>
  <c r="AX29" i="1"/>
  <c r="BB29" i="1" s="1"/>
  <c r="AT9" i="1"/>
  <c r="AX5" i="1"/>
  <c r="BB5" i="1" s="1"/>
  <c r="AE5" i="1"/>
  <c r="AU4" i="1"/>
  <c r="AE4" i="1"/>
  <c r="AV72" i="1"/>
  <c r="AZ72" i="1" s="1"/>
  <c r="AU71" i="1"/>
  <c r="AQ70" i="1"/>
  <c r="AB69" i="1"/>
  <c r="AP69" i="1" s="1"/>
  <c r="AU60" i="1"/>
  <c r="AU59" i="1"/>
  <c r="AQ59" i="1"/>
  <c r="AT57" i="1"/>
  <c r="AU37" i="1"/>
  <c r="AD34" i="1"/>
  <c r="W31" i="1"/>
  <c r="AC31" i="1" s="1"/>
  <c r="AO31" i="1" s="1"/>
  <c r="O30" i="1"/>
  <c r="AT29" i="1"/>
  <c r="O29" i="1"/>
  <c r="AS28" i="1"/>
  <c r="AC28" i="1"/>
  <c r="AO28" i="1" s="1"/>
  <c r="AX26" i="1"/>
  <c r="BB26" i="1" s="1"/>
  <c r="AQ25" i="1"/>
  <c r="AU6" i="1"/>
  <c r="AS5" i="1"/>
  <c r="AT4" i="1"/>
  <c r="AU13" i="1"/>
  <c r="BB3" i="1"/>
  <c r="AF11" i="1"/>
  <c r="O11" i="1"/>
  <c r="AT77" i="1"/>
  <c r="AT75" i="1"/>
  <c r="W75" i="1"/>
  <c r="AF75" i="1" s="1"/>
  <c r="AZ75" i="1" s="1"/>
  <c r="AS73" i="1"/>
  <c r="AX72" i="1"/>
  <c r="AS72" i="1"/>
  <c r="AW69" i="1"/>
  <c r="AW68" i="1"/>
  <c r="AQ68" i="1"/>
  <c r="AB68" i="1"/>
  <c r="AP68" i="1" s="1"/>
  <c r="BB64" i="1"/>
  <c r="AU62" i="1"/>
  <c r="AU58" i="1"/>
  <c r="AU57" i="1"/>
  <c r="AU56" i="1"/>
  <c r="AB49" i="1"/>
  <c r="AP49" i="1" s="1"/>
  <c r="AQ45" i="1"/>
  <c r="AU39" i="1"/>
  <c r="AB39" i="1"/>
  <c r="AP39" i="1" s="1"/>
  <c r="O38" i="1"/>
  <c r="AV37" i="1"/>
  <c r="O37" i="1"/>
  <c r="AU36" i="1"/>
  <c r="AW35" i="1"/>
  <c r="AS35" i="1"/>
  <c r="O35" i="1"/>
  <c r="AS34" i="1"/>
  <c r="AT33" i="1"/>
  <c r="AB32" i="1"/>
  <c r="AP32" i="1" s="1"/>
  <c r="AT31" i="1"/>
  <c r="AQ27" i="1"/>
  <c r="AU10" i="1"/>
  <c r="AT6" i="1"/>
  <c r="BB12" i="1"/>
  <c r="AU11" i="1"/>
  <c r="AD38" i="1"/>
  <c r="AS77" i="1"/>
  <c r="AX75" i="1"/>
  <c r="AS75" i="1"/>
  <c r="O70" i="1"/>
  <c r="O65" i="1"/>
  <c r="AB61" i="1"/>
  <c r="AP61" i="1" s="1"/>
  <c r="AQ50" i="1"/>
  <c r="AE46" i="1"/>
  <c r="AU45" i="1"/>
  <c r="AB42" i="1"/>
  <c r="AP42" i="1" s="1"/>
  <c r="AE42" i="1"/>
  <c r="BB41" i="1"/>
  <c r="AV40" i="1"/>
  <c r="AX39" i="1"/>
  <c r="AT39" i="1"/>
  <c r="AF39" i="1"/>
  <c r="AS33" i="1"/>
  <c r="AW29" i="1"/>
  <c r="AV26" i="1"/>
  <c r="AW9" i="1"/>
  <c r="AX6" i="1"/>
  <c r="BB6" i="1" s="1"/>
  <c r="AS6" i="1"/>
  <c r="AF13" i="1"/>
  <c r="AT11" i="1"/>
  <c r="AZ3" i="1"/>
  <c r="O42" i="1"/>
  <c r="AX77" i="1"/>
  <c r="BB77" i="1" s="1"/>
  <c r="AW75" i="1"/>
  <c r="AX70" i="1"/>
  <c r="AE70" i="1"/>
  <c r="AS69" i="1"/>
  <c r="AX65" i="1"/>
  <c r="AE65" i="1"/>
  <c r="AU51" i="1"/>
  <c r="AS49" i="1"/>
  <c r="AU42" i="1"/>
  <c r="AU40" i="1"/>
  <c r="AW39" i="1"/>
  <c r="AS39" i="1"/>
  <c r="AX37" i="1"/>
  <c r="AD37" i="1"/>
  <c r="AU35" i="1"/>
  <c r="AA33" i="1"/>
  <c r="AQ33" i="1" s="1"/>
  <c r="O33" i="1"/>
  <c r="AS31" i="1"/>
  <c r="AU29" i="1"/>
  <c r="BB28" i="1"/>
  <c r="AQ26" i="1"/>
  <c r="AU9" i="1"/>
  <c r="AW6" i="1"/>
  <c r="AC5" i="1"/>
  <c r="AO5" i="1" s="1"/>
  <c r="AS11" i="1"/>
  <c r="AQ65" i="1"/>
  <c r="AQ62" i="1"/>
  <c r="AQ77" i="1"/>
  <c r="AQ69" i="1"/>
  <c r="AB77" i="1"/>
  <c r="AP77" i="1" s="1"/>
  <c r="AE77" i="1"/>
  <c r="O74" i="1"/>
  <c r="AU74" i="1"/>
  <c r="AV74" i="1"/>
  <c r="AZ74" i="1" s="1"/>
  <c r="AS74" i="1"/>
  <c r="AW74" i="1"/>
  <c r="AX74" i="1"/>
  <c r="BB74" i="1" s="1"/>
  <c r="AA72" i="1"/>
  <c r="AQ72" i="1" s="1"/>
  <c r="AD72" i="1"/>
  <c r="AA75" i="1"/>
  <c r="AQ75" i="1" s="1"/>
  <c r="AD75" i="1"/>
  <c r="AT74" i="1"/>
  <c r="AE73" i="1"/>
  <c r="AE36" i="1"/>
  <c r="W36" i="1"/>
  <c r="AF36" i="1" s="1"/>
  <c r="BB30" i="1"/>
  <c r="AS23" i="1"/>
  <c r="AV23" i="1"/>
  <c r="AV77" i="1"/>
  <c r="AZ77" i="1" s="1"/>
  <c r="AU75" i="1"/>
  <c r="AE74" i="1"/>
  <c r="AV73" i="1"/>
  <c r="AZ73" i="1" s="1"/>
  <c r="AU72" i="1"/>
  <c r="AW70" i="1"/>
  <c r="AS70" i="1"/>
  <c r="AD70" i="1"/>
  <c r="AB70" i="1"/>
  <c r="AP70" i="1" s="1"/>
  <c r="AV69" i="1"/>
  <c r="AZ69" i="1" s="1"/>
  <c r="AU68" i="1"/>
  <c r="AW65" i="1"/>
  <c r="AS65" i="1"/>
  <c r="AD65" i="1"/>
  <c r="AB65" i="1"/>
  <c r="AP65" i="1" s="1"/>
  <c r="AX58" i="1"/>
  <c r="BB58" i="1" s="1"/>
  <c r="AT58" i="1"/>
  <c r="AC58" i="1"/>
  <c r="AO58" i="1" s="1"/>
  <c r="AV52" i="1"/>
  <c r="AX49" i="1"/>
  <c r="BB49" i="1" s="1"/>
  <c r="AB46" i="1"/>
  <c r="AP46" i="1" s="1"/>
  <c r="W44" i="1"/>
  <c r="AF44" i="1" s="1"/>
  <c r="AB44" i="1"/>
  <c r="AP44" i="1" s="1"/>
  <c r="W41" i="1"/>
  <c r="AF41" i="1" s="1"/>
  <c r="AZ41" i="1" s="1"/>
  <c r="AE41" i="1"/>
  <c r="BA41" i="1" s="1"/>
  <c r="AS40" i="1"/>
  <c r="AW40" i="1"/>
  <c r="AT40" i="1"/>
  <c r="AX40" i="1"/>
  <c r="AV38" i="1"/>
  <c r="AS36" i="1"/>
  <c r="AW36" i="1"/>
  <c r="AT36" i="1"/>
  <c r="AX36" i="1"/>
  <c r="AE34" i="1"/>
  <c r="W34" i="1"/>
  <c r="AF34" i="1" s="1"/>
  <c r="AW32" i="1"/>
  <c r="AA31" i="1"/>
  <c r="AQ31" i="1" s="1"/>
  <c r="AS24" i="1"/>
  <c r="AU24" i="1"/>
  <c r="AV24" i="1"/>
  <c r="AA4" i="1"/>
  <c r="AQ4" i="1" s="1"/>
  <c r="AD4" i="1"/>
  <c r="AE13" i="1"/>
  <c r="AT12" i="1"/>
  <c r="AU12" i="1"/>
  <c r="AU77" i="1"/>
  <c r="AE75" i="1"/>
  <c r="AU73" i="1"/>
  <c r="AE72" i="1"/>
  <c r="AD71" i="1"/>
  <c r="AV70" i="1"/>
  <c r="AZ70" i="1" s="1"/>
  <c r="AU69" i="1"/>
  <c r="AE68" i="1"/>
  <c r="AD66" i="1"/>
  <c r="AB66" i="1"/>
  <c r="AP66" i="1" s="1"/>
  <c r="AV65" i="1"/>
  <c r="AZ65" i="1" s="1"/>
  <c r="AF63" i="1"/>
  <c r="AB62" i="1"/>
  <c r="AP62" i="1" s="1"/>
  <c r="AF61" i="1"/>
  <c r="AB60" i="1"/>
  <c r="AP60" i="1" s="1"/>
  <c r="AF59" i="1"/>
  <c r="AW58" i="1"/>
  <c r="AS58" i="1"/>
  <c r="AA58" i="1"/>
  <c r="AQ58" i="1" s="1"/>
  <c r="AE58" i="1"/>
  <c r="O49" i="1"/>
  <c r="AV49" i="1"/>
  <c r="AZ47" i="1"/>
  <c r="BB47" i="1"/>
  <c r="AU38" i="1"/>
  <c r="AE38" i="1"/>
  <c r="W38" i="1"/>
  <c r="AF38" i="1" s="1"/>
  <c r="AF30" i="1"/>
  <c r="AC30" i="1"/>
  <c r="AO30" i="1" s="1"/>
  <c r="AC26" i="1"/>
  <c r="AO26" i="1" s="1"/>
  <c r="AB26" i="1"/>
  <c r="AP26" i="1" s="1"/>
  <c r="AS25" i="1"/>
  <c r="AU25" i="1"/>
  <c r="AQ10" i="1"/>
  <c r="AQ9" i="1"/>
  <c r="AP9" i="1"/>
  <c r="AE6" i="1"/>
  <c r="AF5" i="1"/>
  <c r="O5" i="1"/>
  <c r="AU5" i="1"/>
  <c r="AW5" i="1"/>
  <c r="O4" i="1"/>
  <c r="AW4" i="1"/>
  <c r="AS4" i="1"/>
  <c r="AX4" i="1"/>
  <c r="AW12" i="1"/>
  <c r="AE12" i="1"/>
  <c r="AF12" i="1"/>
  <c r="AE11" i="1"/>
  <c r="AZ64" i="1"/>
  <c r="AE40" i="1"/>
  <c r="W40" i="1"/>
  <c r="AF40" i="1" s="1"/>
  <c r="AT32" i="1"/>
  <c r="AX32" i="1"/>
  <c r="BB32" i="1" s="1"/>
  <c r="AU32" i="1"/>
  <c r="AU70" i="1"/>
  <c r="AE69" i="1"/>
  <c r="AD68" i="1"/>
  <c r="AU65" i="1"/>
  <c r="AV58" i="1"/>
  <c r="AZ58" i="1" s="1"/>
  <c r="AQ42" i="1"/>
  <c r="AD39" i="1"/>
  <c r="AS38" i="1"/>
  <c r="AW38" i="1"/>
  <c r="AT38" i="1"/>
  <c r="AX38" i="1"/>
  <c r="AD35" i="1"/>
  <c r="AS32" i="1"/>
  <c r="O32" i="1"/>
  <c r="O28" i="1"/>
  <c r="AV28" i="1"/>
  <c r="AZ28" i="1" s="1"/>
  <c r="AW28" i="1"/>
  <c r="AF27" i="1"/>
  <c r="AE27" i="1"/>
  <c r="AU23" i="1"/>
  <c r="O10" i="1"/>
  <c r="AW10" i="1"/>
  <c r="AS10" i="1"/>
  <c r="AX10" i="1"/>
  <c r="AS12" i="1"/>
  <c r="AB40" i="1"/>
  <c r="AP40" i="1" s="1"/>
  <c r="AQ39" i="1"/>
  <c r="AE39" i="1"/>
  <c r="AB38" i="1"/>
  <c r="AP38" i="1" s="1"/>
  <c r="AQ37" i="1"/>
  <c r="AE37" i="1"/>
  <c r="AB36" i="1"/>
  <c r="AP36" i="1" s="1"/>
  <c r="AQ35" i="1"/>
  <c r="AE35" i="1"/>
  <c r="AO10" i="1"/>
  <c r="AF6" i="1"/>
  <c r="AB5" i="1"/>
  <c r="AP5" i="1" s="1"/>
  <c r="AC4" i="1"/>
  <c r="AO4" i="1" s="1"/>
  <c r="BB11" i="1"/>
  <c r="AQ49" i="1"/>
  <c r="AE49" i="1"/>
  <c r="BA49" i="1" s="1"/>
  <c r="AE47" i="1"/>
  <c r="BA47" i="1" s="1"/>
  <c r="AQ44" i="1"/>
  <c r="AQ34" i="1"/>
  <c r="AX33" i="1"/>
  <c r="BB33" i="1" s="1"/>
  <c r="AW31" i="1"/>
  <c r="BA31" i="1" s="1"/>
  <c r="AP10" i="1"/>
  <c r="AX9" i="1"/>
  <c r="BB9" i="1" s="1"/>
  <c r="AS9" i="1"/>
  <c r="AO9" i="1"/>
  <c r="AB4" i="1"/>
  <c r="AP4" i="1" s="1"/>
  <c r="AX13" i="1"/>
  <c r="BB13" i="1" s="1"/>
  <c r="AS13" i="1"/>
  <c r="AW11" i="1"/>
  <c r="AC63" i="1"/>
  <c r="AO63" i="1" s="1"/>
  <c r="AC61" i="1"/>
  <c r="AO61" i="1" s="1"/>
  <c r="AC59" i="1"/>
  <c r="AO59" i="1" s="1"/>
  <c r="AP75" i="1"/>
  <c r="AC62" i="1"/>
  <c r="AO62" i="1" s="1"/>
  <c r="AC60" i="1"/>
  <c r="AO60" i="1" s="1"/>
  <c r="AV63" i="1"/>
  <c r="O63" i="1"/>
  <c r="AV62" i="1"/>
  <c r="AZ62" i="1" s="1"/>
  <c r="O62" i="1"/>
  <c r="AV61" i="1"/>
  <c r="O61" i="1"/>
  <c r="AV60" i="1"/>
  <c r="AZ60" i="1" s="1"/>
  <c r="O60" i="1"/>
  <c r="AV59" i="1"/>
  <c r="O59" i="1"/>
  <c r="AB58" i="1"/>
  <c r="AP58" i="1" s="1"/>
  <c r="AA57" i="1"/>
  <c r="AQ57" i="1" s="1"/>
  <c r="AV56" i="1"/>
  <c r="W50" i="1"/>
  <c r="AC50" i="1" s="1"/>
  <c r="AO50" i="1" s="1"/>
  <c r="AE50" i="1"/>
  <c r="AC32" i="1"/>
  <c r="AO32" i="1" s="1"/>
  <c r="AF32" i="1"/>
  <c r="AZ32" i="1" s="1"/>
  <c r="AT56" i="1"/>
  <c r="AX56" i="1"/>
  <c r="BB56" i="1" s="1"/>
  <c r="W51" i="1"/>
  <c r="AF51" i="1" s="1"/>
  <c r="AS50" i="1"/>
  <c r="AW50" i="1"/>
  <c r="AT50" i="1"/>
  <c r="AX50" i="1"/>
  <c r="BB50" i="1" s="1"/>
  <c r="AC42" i="1"/>
  <c r="AO42" i="1" s="1"/>
  <c r="AC77" i="1"/>
  <c r="AO77" i="1" s="1"/>
  <c r="AC72" i="1"/>
  <c r="AO72" i="1" s="1"/>
  <c r="AC70" i="1"/>
  <c r="AO70" i="1" s="1"/>
  <c r="AC69" i="1"/>
  <c r="AO69" i="1" s="1"/>
  <c r="AC68" i="1"/>
  <c r="AO68" i="1" s="1"/>
  <c r="AC66" i="1"/>
  <c r="AO66" i="1" s="1"/>
  <c r="AC65" i="1"/>
  <c r="AO65" i="1" s="1"/>
  <c r="AX63" i="1"/>
  <c r="BB63" i="1" s="1"/>
  <c r="AT63" i="1"/>
  <c r="AE63" i="1"/>
  <c r="AX62" i="1"/>
  <c r="BB62" i="1" s="1"/>
  <c r="AT62" i="1"/>
  <c r="AE62" i="1"/>
  <c r="AX61" i="1"/>
  <c r="BB61" i="1" s="1"/>
  <c r="AT61" i="1"/>
  <c r="AE61" i="1"/>
  <c r="AX60" i="1"/>
  <c r="BB60" i="1" s="1"/>
  <c r="AT60" i="1"/>
  <c r="AE60" i="1"/>
  <c r="AX59" i="1"/>
  <c r="BB59" i="1" s="1"/>
  <c r="AT59" i="1"/>
  <c r="AE59" i="1"/>
  <c r="O57" i="1"/>
  <c r="AV57" i="1"/>
  <c r="AS56" i="1"/>
  <c r="AS51" i="1"/>
  <c r="AW51" i="1"/>
  <c r="AT51" i="1"/>
  <c r="AX51" i="1"/>
  <c r="AV50" i="1"/>
  <c r="O46" i="1"/>
  <c r="AV46" i="1"/>
  <c r="AS46" i="1"/>
  <c r="AW46" i="1"/>
  <c r="AT46" i="1"/>
  <c r="AX46" i="1"/>
  <c r="BB46" i="1" s="1"/>
  <c r="O45" i="1"/>
  <c r="AV45" i="1"/>
  <c r="AS45" i="1"/>
  <c r="AW45" i="1"/>
  <c r="AT45" i="1"/>
  <c r="AX45" i="1"/>
  <c r="BB45" i="1" s="1"/>
  <c r="AQ40" i="1"/>
  <c r="AQ38" i="1"/>
  <c r="AQ36" i="1"/>
  <c r="AW63" i="1"/>
  <c r="AW62" i="1"/>
  <c r="AW61" i="1"/>
  <c r="AW60" i="1"/>
  <c r="AW59" i="1"/>
  <c r="AX57" i="1"/>
  <c r="BB57" i="1" s="1"/>
  <c r="AS57" i="1"/>
  <c r="AW56" i="1"/>
  <c r="W56" i="1"/>
  <c r="AF56" i="1" s="1"/>
  <c r="AS52" i="1"/>
  <c r="AW52" i="1"/>
  <c r="AT52" i="1"/>
  <c r="AX52" i="1"/>
  <c r="BB52" i="1" s="1"/>
  <c r="AV51" i="1"/>
  <c r="AU50" i="1"/>
  <c r="AB50" i="1"/>
  <c r="AP50" i="1" s="1"/>
  <c r="AF49" i="1"/>
  <c r="AC49" i="1"/>
  <c r="AO49" i="1" s="1"/>
  <c r="AC46" i="1"/>
  <c r="AO46" i="1" s="1"/>
  <c r="AC45" i="1"/>
  <c r="AO45" i="1" s="1"/>
  <c r="O27" i="1"/>
  <c r="AU27" i="1"/>
  <c r="AV27" i="1"/>
  <c r="AX44" i="1"/>
  <c r="BB44" i="1" s="1"/>
  <c r="AT44" i="1"/>
  <c r="AX42" i="1"/>
  <c r="BB42" i="1" s="1"/>
  <c r="AT42" i="1"/>
  <c r="AC39" i="1"/>
  <c r="AO39" i="1" s="1"/>
  <c r="AC37" i="1"/>
  <c r="AO37" i="1" s="1"/>
  <c r="AC35" i="1"/>
  <c r="AO35" i="1" s="1"/>
  <c r="AV34" i="1"/>
  <c r="AA32" i="1"/>
  <c r="AQ32" i="1" s="1"/>
  <c r="AB30" i="1"/>
  <c r="AP30" i="1" s="1"/>
  <c r="AS30" i="1"/>
  <c r="AW30" i="1"/>
  <c r="AE29" i="1"/>
  <c r="AS27" i="1"/>
  <c r="AW44" i="1"/>
  <c r="AS44" i="1"/>
  <c r="AW42" i="1"/>
  <c r="AS42" i="1"/>
  <c r="AU34" i="1"/>
  <c r="AB34" i="1"/>
  <c r="AP34" i="1" s="1"/>
  <c r="AV33" i="1"/>
  <c r="AX31" i="1"/>
  <c r="BB31" i="1" s="1"/>
  <c r="AU30" i="1"/>
  <c r="AE30" i="1"/>
  <c r="AE28" i="1"/>
  <c r="AB28" i="1"/>
  <c r="AP28" i="1" s="1"/>
  <c r="AX27" i="1"/>
  <c r="BB27" i="1" s="1"/>
  <c r="AE24" i="1"/>
  <c r="AB24" i="1"/>
  <c r="AC23" i="1"/>
  <c r="AO23" i="1" s="1"/>
  <c r="AV44" i="1"/>
  <c r="AV42" i="1"/>
  <c r="AX34" i="1"/>
  <c r="AT34" i="1"/>
  <c r="AW27" i="1"/>
  <c r="AE25" i="1"/>
  <c r="AB25" i="1"/>
  <c r="AP25" i="1" s="1"/>
  <c r="AB23" i="1"/>
  <c r="AU28" i="1"/>
  <c r="AW26" i="1"/>
  <c r="BA26" i="1" s="1"/>
  <c r="AS26" i="1"/>
  <c r="AX25" i="1"/>
  <c r="AT25" i="1"/>
  <c r="AX24" i="1"/>
  <c r="BB24" i="1" s="1"/>
  <c r="AT24" i="1"/>
  <c r="AX23" i="1"/>
  <c r="AT23" i="1"/>
  <c r="AV10" i="1"/>
  <c r="AV9" i="1"/>
  <c r="AV6" i="1"/>
  <c r="AV5" i="1"/>
  <c r="AV4" i="1"/>
  <c r="AV13" i="1"/>
  <c r="AV12" i="1"/>
  <c r="AV11" i="1"/>
  <c r="AW25" i="1"/>
  <c r="AW24" i="1"/>
  <c r="AW23" i="1"/>
  <c r="AZ52" i="1" l="1"/>
  <c r="AP24" i="1"/>
  <c r="AP23" i="1"/>
  <c r="BA23" i="1"/>
  <c r="BB40" i="1"/>
  <c r="BB25" i="1"/>
  <c r="AZ4" i="1"/>
  <c r="AZ23" i="1"/>
  <c r="BA9" i="1"/>
  <c r="BB36" i="1"/>
  <c r="AZ10" i="1"/>
  <c r="AZ33" i="1"/>
  <c r="AZ36" i="1"/>
  <c r="BB23" i="1"/>
  <c r="BA42" i="1"/>
  <c r="BA46" i="1"/>
  <c r="AZ35" i="1"/>
  <c r="BA29" i="1"/>
  <c r="AC44" i="1"/>
  <c r="AO44" i="1" s="1"/>
  <c r="BA10" i="1"/>
  <c r="AF31" i="1"/>
  <c r="AZ31" i="1" s="1"/>
  <c r="AZ13" i="1"/>
  <c r="AZ38" i="1"/>
  <c r="BA37" i="1"/>
  <c r="AZ30" i="1"/>
  <c r="BA27" i="1"/>
  <c r="AC36" i="1"/>
  <c r="AO36" i="1" s="1"/>
  <c r="BA32" i="1"/>
  <c r="AZ45" i="1"/>
  <c r="BB35" i="1"/>
  <c r="BB68" i="1"/>
  <c r="AZ49" i="1"/>
  <c r="BB38" i="1"/>
  <c r="BA66" i="1"/>
  <c r="AC40" i="1"/>
  <c r="AO40" i="1" s="1"/>
  <c r="BA56" i="1"/>
  <c r="BB75" i="1"/>
  <c r="AZ40" i="1"/>
  <c r="BB66" i="1"/>
  <c r="AZ37" i="1"/>
  <c r="BA52" i="1"/>
  <c r="AC75" i="1"/>
  <c r="AO75" i="1" s="1"/>
  <c r="AC34" i="1"/>
  <c r="AO34" i="1" s="1"/>
  <c r="AZ9" i="1"/>
  <c r="AZ34" i="1"/>
  <c r="BB10" i="1"/>
  <c r="BB4" i="1"/>
  <c r="BA5" i="1"/>
  <c r="BA13" i="1"/>
  <c r="BA75" i="1"/>
  <c r="BA33" i="1"/>
  <c r="BA35" i="1"/>
  <c r="BA68" i="1"/>
  <c r="AC57" i="1"/>
  <c r="AO57" i="1" s="1"/>
  <c r="BA72" i="1"/>
  <c r="AZ57" i="1"/>
  <c r="BA45" i="1"/>
  <c r="AZ61" i="1"/>
  <c r="AZ6" i="1"/>
  <c r="AF26" i="1"/>
  <c r="AZ26" i="1" s="1"/>
  <c r="AC33" i="1"/>
  <c r="AO33" i="1" s="1"/>
  <c r="BA11" i="1"/>
  <c r="BB65" i="1"/>
  <c r="BA39" i="1"/>
  <c r="BA71" i="1"/>
  <c r="BA34" i="1"/>
  <c r="AZ39" i="1"/>
  <c r="AZ46" i="1"/>
  <c r="BA73" i="1"/>
  <c r="BA38" i="1"/>
  <c r="BB71" i="1"/>
  <c r="BB72" i="1"/>
  <c r="BA77" i="1"/>
  <c r="AZ11" i="1"/>
  <c r="AZ42" i="1"/>
  <c r="BA6" i="1"/>
  <c r="BA28" i="1"/>
  <c r="BA44" i="1"/>
  <c r="AC38" i="1"/>
  <c r="AO38" i="1" s="1"/>
  <c r="BB51" i="1"/>
  <c r="AZ59" i="1"/>
  <c r="AZ63" i="1"/>
  <c r="AZ12" i="1"/>
  <c r="BB34" i="1"/>
  <c r="BA69" i="1"/>
  <c r="BA4" i="1"/>
  <c r="BB39" i="1"/>
  <c r="BA25" i="1"/>
  <c r="BA62" i="1"/>
  <c r="BA70" i="1"/>
  <c r="BA24" i="1"/>
  <c r="BA60" i="1"/>
  <c r="BA36" i="1"/>
  <c r="BA65" i="1"/>
  <c r="BB70" i="1"/>
  <c r="BB37" i="1"/>
  <c r="BA12" i="1"/>
  <c r="BA59" i="1"/>
  <c r="BA63" i="1"/>
  <c r="BA61" i="1"/>
  <c r="BA74" i="1"/>
  <c r="AZ51" i="1"/>
  <c r="BA51" i="1"/>
  <c r="BA50" i="1"/>
  <c r="BA58" i="1"/>
  <c r="AC27" i="1"/>
  <c r="AO27" i="1" s="1"/>
  <c r="BA40" i="1"/>
  <c r="AZ5" i="1"/>
  <c r="AZ44" i="1"/>
  <c r="AF50" i="1"/>
  <c r="AZ50" i="1" s="1"/>
  <c r="BA30" i="1"/>
  <c r="AZ27" i="1"/>
  <c r="AF25" i="1"/>
  <c r="AZ25" i="1" s="1"/>
  <c r="AC25" i="1"/>
  <c r="AO25" i="1" s="1"/>
  <c r="AF24" i="1"/>
  <c r="AZ24" i="1" s="1"/>
  <c r="AC24" i="1"/>
  <c r="AO24" i="1" s="1"/>
  <c r="AZ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tc={3E42DBB0-E31D-6C44-BD18-5910E76022AF}</author>
  </authors>
  <commentList>
    <comment ref="R3" authorId="0" shapeId="0" xr:uid="{3E42DBB0-E31D-6C44-BD18-5910E76022AF}">
      <text>
        <t>[Threaded comment]
Your version of Excel allows you to read this threaded comment; however, any edits to it will get removed if the file is opened in a newer version of Excel. Learn more: https://go.microsoft.com/fwlink/?linkid=870924
Comment:
    Extension divided here between Nsanje and East Urema fault to south. Furthemore, rift extension here in the Urema Graben is 1.2 mm/yr (Saria et al 2014)</t>
      </text>
    </comment>
  </commentList>
</comments>
</file>

<file path=xl/sharedStrings.xml><?xml version="1.0" encoding="utf-8"?>
<sst xmlns="http://schemas.openxmlformats.org/spreadsheetml/2006/main" count="725" uniqueCount="152">
  <si>
    <t>Fault</t>
  </si>
  <si>
    <t>Normal</t>
  </si>
  <si>
    <t>Thyolo</t>
  </si>
  <si>
    <t>Malombe</t>
  </si>
  <si>
    <t>Citsulo</t>
  </si>
  <si>
    <t>Nsanje</t>
  </si>
  <si>
    <t>Mwanza</t>
  </si>
  <si>
    <t>Mtumba</t>
  </si>
  <si>
    <t>Zomba</t>
  </si>
  <si>
    <t>Chirobwe-Ncheu</t>
  </si>
  <si>
    <t>Mlungusi</t>
  </si>
  <si>
    <t>Mtsimukwe</t>
  </si>
  <si>
    <t>Lisungwe</t>
  </si>
  <si>
    <t>W</t>
  </si>
  <si>
    <t>SW</t>
  </si>
  <si>
    <t>NE</t>
  </si>
  <si>
    <t>NW</t>
  </si>
  <si>
    <t>E</t>
  </si>
  <si>
    <t>Cape Maclear</t>
  </si>
  <si>
    <t>Lower Shire</t>
  </si>
  <si>
    <t>Chingale Step</t>
  </si>
  <si>
    <t>Makanjira</t>
  </si>
  <si>
    <t>Component of rift extension (lower)</t>
  </si>
  <si>
    <t>Component of rift extension (median)</t>
  </si>
  <si>
    <t>Component of rift extension (upper)</t>
  </si>
  <si>
    <t>Rift Extension Rate (lower, mm/yr)</t>
  </si>
  <si>
    <t>Rift Extension Rate (median, mm/yr)</t>
  </si>
  <si>
    <t>Rift Extension Rate (upper, mm/yr)</t>
  </si>
  <si>
    <t>FAULT RECURRENCE INTERVALS</t>
  </si>
  <si>
    <t>NA</t>
  </si>
  <si>
    <t>DIP_L</t>
  </si>
  <si>
    <t>DIP_M</t>
  </si>
  <si>
    <t>DIP_U</t>
  </si>
  <si>
    <t>DIP_DIR</t>
  </si>
  <si>
    <t>SLIP_TYPE</t>
  </si>
  <si>
    <t>LEONARD 2010 SCALING RELATIONSHIPS SECTION</t>
  </si>
  <si>
    <t>SECTION RECURRENCE INTERVALS</t>
  </si>
  <si>
    <t>SECTION AND FAULT GEOMETRY</t>
  </si>
  <si>
    <t>SECTION AND FAULT SLIP RATES</t>
  </si>
  <si>
    <t>LEONARD 2010 SCALING RELATIONSHIPS FAULT</t>
  </si>
  <si>
    <t>U_SEIS_D</t>
  </si>
  <si>
    <t>Ruo South</t>
  </si>
  <si>
    <t>Ruo Central</t>
  </si>
  <si>
    <t>Ruo North</t>
  </si>
  <si>
    <t>Ruo</t>
  </si>
  <si>
    <t>Thyolo Link</t>
  </si>
  <si>
    <t>Chingale Step South</t>
  </si>
  <si>
    <t>Chingale Step North</t>
  </si>
  <si>
    <t>Mlungusi South</t>
  </si>
  <si>
    <t>Mlungusi Central</t>
  </si>
  <si>
    <t>Mlungusi North</t>
  </si>
  <si>
    <t>Lisungwe South</t>
  </si>
  <si>
    <t>Lisungwe North</t>
  </si>
  <si>
    <t>Chirobwe-Ncheu Livulezi</t>
  </si>
  <si>
    <t>Chirobwe-Ncheu Link-2</t>
  </si>
  <si>
    <t>Chirobwe-Ncheu Link-1</t>
  </si>
  <si>
    <t>Bilila-Mtakataka</t>
  </si>
  <si>
    <t>Malombe North</t>
  </si>
  <si>
    <t>Malombe Central</t>
  </si>
  <si>
    <t>Malombe South-1</t>
  </si>
  <si>
    <t>Makanjira South</t>
  </si>
  <si>
    <t>Makanjira Namjola</t>
  </si>
  <si>
    <t>Makanjira Chembe</t>
  </si>
  <si>
    <t>Makanjira Gome</t>
  </si>
  <si>
    <t>Makanjira Malindi</t>
  </si>
  <si>
    <t>FLT_MAG_L</t>
  </si>
  <si>
    <t>FLT_MAG_M</t>
  </si>
  <si>
    <t>FLT_MAG_U</t>
  </si>
  <si>
    <t>FLT_SED_L</t>
  </si>
  <si>
    <t>FLT_SED_M</t>
  </si>
  <si>
    <t>FLT_SED_U</t>
  </si>
  <si>
    <t>FLT_RI_L</t>
  </si>
  <si>
    <t>FLT_RI_M</t>
  </si>
  <si>
    <t>FLT_RI_U</t>
  </si>
  <si>
    <t>FLT_SR_M</t>
  </si>
  <si>
    <t>FLT_SR_L</t>
  </si>
  <si>
    <t>FLT_STR</t>
  </si>
  <si>
    <t>SEC_LEN</t>
  </si>
  <si>
    <t>SEC_STR</t>
  </si>
  <si>
    <t>SEC_SR_U</t>
  </si>
  <si>
    <t>SEC_SR_M</t>
  </si>
  <si>
    <t>SEC_SR_L</t>
  </si>
  <si>
    <t>SEC_RI_L</t>
  </si>
  <si>
    <t>SEC_RI_M</t>
  </si>
  <si>
    <t>SEC_RI_U</t>
  </si>
  <si>
    <t>SEC_MAG_L</t>
  </si>
  <si>
    <t>SEC_MAG_M</t>
  </si>
  <si>
    <t>SEC_SED_L</t>
  </si>
  <si>
    <t>SEC_SED_M</t>
  </si>
  <si>
    <t>SEC_SED_U</t>
  </si>
  <si>
    <t>SEC_MAG_U</t>
  </si>
  <si>
    <t>SEC_NAME</t>
  </si>
  <si>
    <t>Wamkurumadzi</t>
  </si>
  <si>
    <t>Wamkurumadzi South</t>
  </si>
  <si>
    <t>Wamkurumadzi North</t>
  </si>
  <si>
    <t>Malombe South-2</t>
  </si>
  <si>
    <t>Mwanza West</t>
  </si>
  <si>
    <t>Chirobwe-Ncheu North</t>
  </si>
  <si>
    <t>FLT_W</t>
  </si>
  <si>
    <t>FAULT_LEN</t>
  </si>
  <si>
    <t>Chirobwe-Ncheu South</t>
  </si>
  <si>
    <t>Bilila</t>
  </si>
  <si>
    <t>Mua</t>
  </si>
  <si>
    <t>Kasinje</t>
  </si>
  <si>
    <t>Ngodzi</t>
  </si>
  <si>
    <t>Chingale Step Central</t>
  </si>
  <si>
    <t>Thyolo North</t>
  </si>
  <si>
    <t>Thyolo Mbewe</t>
  </si>
  <si>
    <t>Thyolo Kalulu</t>
  </si>
  <si>
    <t>Zomba South</t>
  </si>
  <si>
    <t>Zomba Chingale Stream</t>
  </si>
  <si>
    <t>Zomba Mwinje</t>
  </si>
  <si>
    <t>Zomba North</t>
  </si>
  <si>
    <t>Mtakataka</t>
  </si>
  <si>
    <t>Linthipe</t>
  </si>
  <si>
    <t>Plate motion aziumth (Lower)</t>
  </si>
  <si>
    <t>Plate motion aziumth (Intermediate)</t>
  </si>
  <si>
    <t>Plate motion aziumth (Upper)</t>
  </si>
  <si>
    <t>FLT_SR_LU</t>
  </si>
  <si>
    <t>Mudi</t>
  </si>
  <si>
    <t>Elephant Marsh</t>
  </si>
  <si>
    <t>Panga-1</t>
  </si>
  <si>
    <t>Panga-2</t>
  </si>
  <si>
    <t>Panga-3</t>
  </si>
  <si>
    <t>Panga-4</t>
  </si>
  <si>
    <t>SMAFD ID</t>
  </si>
  <si>
    <t>SMSSD ID</t>
  </si>
  <si>
    <t>Mtumba-Southeast</t>
  </si>
  <si>
    <t>Mtumba-Northwest</t>
  </si>
  <si>
    <t>Mudi-Southeast</t>
  </si>
  <si>
    <t>Mudi-Northwest</t>
  </si>
  <si>
    <t>Panga Multi-Fault Rupture</t>
  </si>
  <si>
    <t>Mwanza Majete</t>
  </si>
  <si>
    <t>Mwanza Link-1</t>
  </si>
  <si>
    <t>Mwanza Thombani</t>
  </si>
  <si>
    <t>Mwanza Link-2</t>
  </si>
  <si>
    <t>Mwanza Condedezi</t>
  </si>
  <si>
    <t>Mwanza Somba</t>
  </si>
  <si>
    <t>Mtumba-Link</t>
  </si>
  <si>
    <t>Basin</t>
  </si>
  <si>
    <t>Mudi-Link</t>
  </si>
  <si>
    <t>Thyolo Muona</t>
  </si>
  <si>
    <t>Lisungwe Link</t>
  </si>
  <si>
    <t>Chirobwe-Ncheu Central</t>
  </si>
  <si>
    <t>Chirobwe-Ncheu Dzonze</t>
  </si>
  <si>
    <t>Chirobwe-Ncheu Ncheu</t>
  </si>
  <si>
    <t>Chirobwe-Ncheu Link 3</t>
  </si>
  <si>
    <t>Makanjira Link-1</t>
  </si>
  <si>
    <t>Makanjira Link-2</t>
  </si>
  <si>
    <t>Makanjira Link-3</t>
  </si>
  <si>
    <t>Malombe Link</t>
  </si>
  <si>
    <t>Tsikulamowa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</si>
</sst>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wrapText="1"/>
    </xf>
    <xf numFmtId="2" fontId="0" fillId="0" borderId="0" xfId="0" applyNumberFormat="1"/>
    <xf numFmtId="0" fontId="1" fillId="2" borderId="0" xfId="0" applyFont="1" applyFill="1" applyAlignment="1">
      <alignment wrapText="1"/>
    </xf>
    <xf numFmtId="0" fontId="1" fillId="0" borderId="0" xfId="0" applyFont="1"/>
    <xf numFmtId="2" fontId="1" fillId="4" borderId="0" xfId="0" applyNumberFormat="1" applyFont="1" applyFill="1" applyAlignment="1">
      <alignment wrapText="1"/>
    </xf>
    <xf numFmtId="0" fontId="0" fillId="0" borderId="0" xfId="0" applyFont="1"/>
    <xf numFmtId="0" fontId="1" fillId="0" borderId="0" xfId="0" applyFont="1" applyFill="1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5" borderId="0" xfId="0" applyFont="1" applyFill="1"/>
    <xf numFmtId="0" fontId="0" fillId="5" borderId="0" xfId="0" applyFont="1" applyFill="1"/>
    <xf numFmtId="0" fontId="0" fillId="5" borderId="0" xfId="0" applyFill="1"/>
    <xf numFmtId="2" fontId="0" fillId="5" borderId="0" xfId="0" applyNumberFormat="1" applyFill="1"/>
    <xf numFmtId="0" fontId="1" fillId="3" borderId="0" xfId="0" applyFont="1" applyFill="1"/>
    <xf numFmtId="0" fontId="0" fillId="3" borderId="0" xfId="0" applyFont="1" applyFill="1"/>
    <xf numFmtId="0" fontId="0" fillId="3" borderId="0" xfId="0" applyFill="1"/>
    <xf numFmtId="2" fontId="0" fillId="3" borderId="0" xfId="0" applyNumberFormat="1" applyFill="1"/>
    <xf numFmtId="0" fontId="1" fillId="6" borderId="0" xfId="0" applyFont="1" applyFill="1"/>
    <xf numFmtId="0" fontId="0" fillId="6" borderId="0" xfId="0" applyFont="1" applyFill="1"/>
    <xf numFmtId="0" fontId="0" fillId="6" borderId="0" xfId="0" applyFill="1"/>
    <xf numFmtId="2" fontId="0" fillId="6" borderId="0" xfId="0" applyNumberFormat="1" applyFill="1"/>
    <xf numFmtId="2" fontId="1" fillId="7" borderId="0" xfId="0" applyNumberFormat="1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left" vertical="top" wrapText="1"/>
    </xf>
    <xf numFmtId="2" fontId="0" fillId="0" borderId="0" xfId="0" applyNumberFormat="1" applyFill="1"/>
    <xf numFmtId="164" fontId="0" fillId="0" borderId="0" xfId="0" applyNumberFormat="1"/>
    <xf numFmtId="1" fontId="0" fillId="5" borderId="0" xfId="0" applyNumberFormat="1" applyFill="1"/>
    <xf numFmtId="1" fontId="0" fillId="3" borderId="0" xfId="0" applyNumberFormat="1" applyFill="1"/>
    <xf numFmtId="1" fontId="0" fillId="6" borderId="0" xfId="0" applyNumberFormat="1" applyFill="1"/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Fill="1"/>
    <xf numFmtId="0" fontId="2" fillId="8" borderId="0" xfId="0" applyFont="1" applyFill="1"/>
    <xf numFmtId="0" fontId="0" fillId="0" borderId="0" xfId="0" applyFont="1" applyFill="1"/>
    <xf numFmtId="164" fontId="0" fillId="5" borderId="0" xfId="0" applyNumberFormat="1" applyFill="1"/>
    <xf numFmtId="164" fontId="0" fillId="3" borderId="0" xfId="0" applyNumberFormat="1" applyFill="1"/>
    <xf numFmtId="164" fontId="0" fillId="6" borderId="0" xfId="0" applyNumberFormat="1" applyFill="1"/>
    <xf numFmtId="2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horizontal="center"/>
    </xf>
    <xf numFmtId="2" fontId="5" fillId="4" borderId="0" xfId="0" applyNumberFormat="1" applyFont="1" applyFill="1" applyAlignment="1">
      <alignment wrapText="1"/>
    </xf>
    <xf numFmtId="0" fontId="0" fillId="8" borderId="0" xfId="0" applyFill="1"/>
    <xf numFmtId="2" fontId="0" fillId="8" borderId="0" xfId="0" applyNumberFormat="1" applyFill="1"/>
    <xf numFmtId="164" fontId="0" fillId="0" borderId="0" xfId="0" applyNumberFormat="1" applyFill="1"/>
    <xf numFmtId="0" fontId="1" fillId="0" borderId="0" xfId="0" applyFont="1" applyFill="1"/>
    <xf numFmtId="164" fontId="0" fillId="8" borderId="0" xfId="0" applyNumberFormat="1" applyFill="1"/>
    <xf numFmtId="0" fontId="0" fillId="0" borderId="0" xfId="0" applyAlignment="1">
      <alignment horizontal="left" vertical="top" wrapText="1"/>
    </xf>
    <xf numFmtId="0" fontId="1" fillId="8" borderId="0" xfId="0" applyFont="1" applyFill="1"/>
    <xf numFmtId="0" fontId="0" fillId="8" borderId="0" xfId="0" applyFont="1" applyFill="1"/>
    <xf numFmtId="1" fontId="0" fillId="8" borderId="0" xfId="0" applyNumberFormat="1" applyFill="1"/>
    <xf numFmtId="2" fontId="5" fillId="9" borderId="0" xfId="0" applyNumberFormat="1" applyFont="1" applyFill="1" applyAlignment="1">
      <alignment wrapText="1"/>
    </xf>
    <xf numFmtId="2" fontId="1" fillId="9" borderId="0" xfId="0" applyNumberFormat="1" applyFont="1" applyFill="1" applyAlignment="1">
      <alignment wrapText="1"/>
    </xf>
    <xf numFmtId="0" fontId="1" fillId="10" borderId="0" xfId="0" applyFont="1" applyFill="1" applyAlignment="1">
      <alignment wrapText="1"/>
    </xf>
    <xf numFmtId="164" fontId="2" fillId="5" borderId="0" xfId="0" applyNumberFormat="1" applyFont="1" applyFill="1"/>
    <xf numFmtId="164" fontId="2" fillId="3" borderId="0" xfId="0" applyNumberFormat="1" applyFont="1" applyFill="1"/>
    <xf numFmtId="164" fontId="2" fillId="6" borderId="0" xfId="0" applyNumberFormat="1" applyFont="1" applyFill="1"/>
    <xf numFmtId="164" fontId="2" fillId="8" borderId="0" xfId="0" applyNumberFormat="1" applyFont="1" applyFill="1"/>
    <xf numFmtId="0" fontId="0" fillId="0" borderId="0" xfId="0" applyAlignment="1">
      <alignment horizontal="center" wrapText="1"/>
    </xf>
    <xf numFmtId="0" fontId="1" fillId="11" borderId="0" xfId="0" applyFont="1" applyFill="1"/>
    <xf numFmtId="0" fontId="0" fillId="11" borderId="0" xfId="0" applyFill="1"/>
    <xf numFmtId="164" fontId="2" fillId="11" borderId="0" xfId="0" applyNumberFormat="1" applyFont="1" applyFill="1"/>
    <xf numFmtId="1" fontId="0" fillId="11" borderId="0" xfId="0" applyNumberFormat="1" applyFill="1"/>
    <xf numFmtId="2" fontId="0" fillId="11" borderId="0" xfId="0" applyNumberFormat="1" applyFill="1"/>
    <xf numFmtId="164" fontId="0" fillId="11" borderId="0" xfId="0" applyNumberFormat="1" applyFill="1"/>
    <xf numFmtId="0" fontId="2" fillId="11" borderId="0" xfId="0" applyFont="1" applyFill="1"/>
    <xf numFmtId="0" fontId="2" fillId="5" borderId="0" xfId="0" applyFont="1" applyFill="1"/>
    <xf numFmtId="0" fontId="2" fillId="3" borderId="0" xfId="0" applyFont="1" applyFill="1"/>
    <xf numFmtId="0" fontId="2" fillId="6" borderId="0" xfId="0" applyFont="1" applyFill="1"/>
    <xf numFmtId="0" fontId="0" fillId="0" borderId="0" xfId="0" applyAlignment="1">
      <alignment horizontal="center"/>
    </xf>
    <xf numFmtId="0" fontId="1" fillId="10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top" wrapText="1"/>
    </xf>
    <xf numFmtId="2" fontId="1" fillId="4" borderId="0" xfId="0" applyNumberFormat="1" applyFont="1" applyFill="1" applyAlignment="1">
      <alignment horizontal="center"/>
    </xf>
    <xf numFmtId="2" fontId="1" fillId="9" borderId="0" xfId="0" applyNumberFormat="1" applyFont="1" applyFill="1" applyAlignment="1">
      <alignment horizontal="center"/>
    </xf>
    <xf numFmtId="2" fontId="1" fillId="7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2" fillId="0" borderId="0" xfId="0" applyNumberFormat="1" applyFont="1" applyFill="1"/>
    <xf numFmtId="0" fontId="6" fillId="0" borderId="0" xfId="0" applyFont="1" applyFill="1"/>
    <xf numFmtId="1" fontId="0" fillId="0" borderId="0" xfId="0" applyNumberFormat="1" applyFill="1"/>
    <xf numFmtId="0" fontId="0" fillId="0" borderId="0" xfId="0" applyAlignment="1"/>
    <xf numFmtId="165" fontId="0" fillId="3" borderId="0" xfId="0" applyNumberFormat="1" applyFill="1"/>
    <xf numFmtId="165" fontId="0" fillId="11" borderId="0" xfId="0" applyNumberFormat="1" applyFill="1"/>
    <xf numFmtId="165" fontId="0" fillId="5" borderId="0" xfId="0" applyNumberFormat="1" applyFill="1"/>
    <xf numFmtId="165" fontId="0" fillId="6" borderId="0" xfId="0" applyNumberFormat="1" applyFill="1"/>
    <xf numFmtId="165" fontId="0" fillId="8" borderId="0" xfId="0" applyNumberFormat="1" applyFill="1"/>
    <xf numFmtId="0" fontId="0" fillId="11" borderId="0" xfId="0" applyFont="1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 Williams" id="{68C13EEE-E827-3048-989D-23E4FE91D1C1}" userId="Jack William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3" dT="2019-06-08T14:54:49.72" personId="{68C13EEE-E827-3048-989D-23E4FE91D1C1}" id="{3E42DBB0-E31D-6C44-BD18-5910E76022AF}">
    <text>Extension divided here between Nsanje and East Urema fault to south. Furthemore, rift extension here in the Urema Graben is 1.2 mm/yr (Saria et al 2014)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199"/>
  <sheetViews>
    <sheetView tabSelected="1" zoomScale="77" zoomScaleNormal="77" zoomScalePageLayoutView="80" workbookViewId="0">
      <pane xSplit="5" ySplit="2" topLeftCell="AA3" activePane="bottomRight" state="frozen"/>
      <selection pane="topRight" activeCell="D1" sqref="D1"/>
      <selection pane="bottomLeft" activeCell="A4" sqref="A4"/>
      <selection pane="bottomRight" activeCell="AF21" sqref="AF20:AF21"/>
    </sheetView>
  </sheetViews>
  <sheetFormatPr baseColWidth="10" defaultRowHeight="16" x14ac:dyDescent="0.2"/>
  <cols>
    <col min="3" max="3" width="15.1640625" bestFit="1" customWidth="1"/>
    <col min="4" max="4" width="19.33203125" style="4" bestFit="1" customWidth="1"/>
    <col min="5" max="5" width="24.33203125" style="6" customWidth="1"/>
    <col min="6" max="7" width="14.1640625" style="6" customWidth="1"/>
    <col min="8" max="8" width="10.83203125" style="6" customWidth="1"/>
    <col min="9" max="9" width="14.1640625" style="6" customWidth="1"/>
    <col min="14" max="15" width="10.83203125" style="23"/>
    <col min="18" max="18" width="17" customWidth="1"/>
    <col min="19" max="19" width="17.6640625" customWidth="1"/>
    <col min="20" max="20" width="17.83203125" customWidth="1"/>
    <col min="21" max="21" width="18.83203125" customWidth="1"/>
    <col min="22" max="22" width="17.1640625" customWidth="1"/>
    <col min="23" max="26" width="18.6640625" customWidth="1"/>
    <col min="27" max="27" width="14.1640625" customWidth="1"/>
    <col min="28" max="28" width="16.5" customWidth="1"/>
    <col min="29" max="32" width="14.6640625" customWidth="1"/>
    <col min="33" max="33" width="10.83203125" style="23"/>
    <col min="34" max="34" width="13.6640625" customWidth="1"/>
    <col min="35" max="35" width="16" customWidth="1"/>
    <col min="36" max="36" width="13.6640625" customWidth="1"/>
    <col min="37" max="37" width="13.1640625" customWidth="1"/>
    <col min="38" max="39" width="13.33203125" customWidth="1"/>
    <col min="40" max="40" width="12.33203125" style="23" customWidth="1"/>
    <col min="41" max="41" width="13.6640625" bestFit="1" customWidth="1"/>
    <col min="42" max="42" width="13" bestFit="1" customWidth="1"/>
    <col min="43" max="43" width="12.33203125" customWidth="1"/>
    <col min="45" max="45" width="13.6640625" customWidth="1"/>
    <col min="46" max="46" width="16" customWidth="1"/>
    <col min="47" max="47" width="13.6640625" customWidth="1"/>
    <col min="48" max="48" width="13.1640625" customWidth="1"/>
    <col min="49" max="50" width="13.33203125" customWidth="1"/>
    <col min="51" max="51" width="12.33203125" style="23" customWidth="1"/>
    <col min="52" max="52" width="13.6640625" bestFit="1" customWidth="1"/>
    <col min="53" max="53" width="13" bestFit="1" customWidth="1"/>
    <col min="54" max="54" width="12.33203125" customWidth="1"/>
    <col min="55" max="55" width="10.83203125" customWidth="1"/>
  </cols>
  <sheetData>
    <row r="1" spans="1:54" x14ac:dyDescent="0.2">
      <c r="E1" s="71" t="s">
        <v>37</v>
      </c>
      <c r="F1" s="71"/>
      <c r="G1" s="71"/>
      <c r="H1" s="71"/>
      <c r="I1" s="71"/>
      <c r="J1" s="71"/>
      <c r="K1" s="71"/>
      <c r="L1" s="71"/>
      <c r="M1" s="71"/>
      <c r="N1" s="71"/>
      <c r="O1" s="71"/>
      <c r="Q1" s="77" t="s">
        <v>38</v>
      </c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H1" s="74" t="s">
        <v>35</v>
      </c>
      <c r="AI1" s="74"/>
      <c r="AJ1" s="74"/>
      <c r="AK1" s="74"/>
      <c r="AL1" s="74"/>
      <c r="AM1" s="74"/>
      <c r="AN1" s="41"/>
      <c r="AO1" s="74" t="s">
        <v>36</v>
      </c>
      <c r="AP1" s="74"/>
      <c r="AQ1" s="74"/>
      <c r="AS1" s="75" t="s">
        <v>39</v>
      </c>
      <c r="AT1" s="75"/>
      <c r="AU1" s="75"/>
      <c r="AV1" s="75"/>
      <c r="AW1" s="75"/>
      <c r="AX1" s="75"/>
      <c r="AY1" s="41"/>
      <c r="AZ1" s="76" t="s">
        <v>28</v>
      </c>
      <c r="BA1" s="76"/>
      <c r="BB1" s="76"/>
    </row>
    <row r="2" spans="1:54" ht="32" customHeight="1" x14ac:dyDescent="0.2">
      <c r="A2" t="s">
        <v>125</v>
      </c>
      <c r="B2" t="s">
        <v>126</v>
      </c>
      <c r="C2" s="4" t="s">
        <v>139</v>
      </c>
      <c r="D2" s="1" t="s">
        <v>0</v>
      </c>
      <c r="E2" s="54" t="s">
        <v>91</v>
      </c>
      <c r="F2" s="54" t="s">
        <v>77</v>
      </c>
      <c r="G2" s="54" t="s">
        <v>78</v>
      </c>
      <c r="H2" s="54" t="s">
        <v>99</v>
      </c>
      <c r="I2" s="54" t="s">
        <v>76</v>
      </c>
      <c r="J2" s="54" t="s">
        <v>30</v>
      </c>
      <c r="K2" s="54" t="s">
        <v>31</v>
      </c>
      <c r="L2" s="54" t="s">
        <v>32</v>
      </c>
      <c r="M2" s="54" t="s">
        <v>33</v>
      </c>
      <c r="N2" s="54" t="s">
        <v>40</v>
      </c>
      <c r="O2" s="54" t="s">
        <v>98</v>
      </c>
      <c r="Q2" s="3" t="s">
        <v>34</v>
      </c>
      <c r="R2" s="3" t="s">
        <v>22</v>
      </c>
      <c r="S2" s="3" t="s">
        <v>23</v>
      </c>
      <c r="T2" s="3" t="s">
        <v>24</v>
      </c>
      <c r="U2" s="3" t="s">
        <v>25</v>
      </c>
      <c r="V2" s="3" t="s">
        <v>26</v>
      </c>
      <c r="W2" s="3" t="s">
        <v>27</v>
      </c>
      <c r="X2" s="3" t="s">
        <v>115</v>
      </c>
      <c r="Y2" s="3" t="s">
        <v>116</v>
      </c>
      <c r="Z2" s="3" t="s">
        <v>117</v>
      </c>
      <c r="AA2" s="3" t="s">
        <v>81</v>
      </c>
      <c r="AB2" s="3" t="s">
        <v>80</v>
      </c>
      <c r="AC2" s="3" t="s">
        <v>79</v>
      </c>
      <c r="AD2" s="3" t="s">
        <v>75</v>
      </c>
      <c r="AE2" s="3" t="s">
        <v>74</v>
      </c>
      <c r="AF2" s="3" t="s">
        <v>118</v>
      </c>
      <c r="AG2" s="7"/>
      <c r="AH2" s="42" t="s">
        <v>85</v>
      </c>
      <c r="AI2" s="42" t="s">
        <v>86</v>
      </c>
      <c r="AJ2" s="42" t="s">
        <v>90</v>
      </c>
      <c r="AK2" s="5" t="s">
        <v>87</v>
      </c>
      <c r="AL2" s="5" t="s">
        <v>88</v>
      </c>
      <c r="AM2" s="5" t="s">
        <v>89</v>
      </c>
      <c r="AN2" s="40"/>
      <c r="AO2" s="5" t="s">
        <v>82</v>
      </c>
      <c r="AP2" s="5" t="s">
        <v>83</v>
      </c>
      <c r="AQ2" s="5" t="s">
        <v>84</v>
      </c>
      <c r="AS2" s="52" t="s">
        <v>65</v>
      </c>
      <c r="AT2" s="52" t="s">
        <v>66</v>
      </c>
      <c r="AU2" s="52" t="s">
        <v>67</v>
      </c>
      <c r="AV2" s="53" t="s">
        <v>68</v>
      </c>
      <c r="AW2" s="53" t="s">
        <v>69</v>
      </c>
      <c r="AX2" s="53" t="s">
        <v>70</v>
      </c>
      <c r="AY2" s="40"/>
      <c r="AZ2" s="22" t="s">
        <v>71</v>
      </c>
      <c r="BA2" s="22" t="s">
        <v>72</v>
      </c>
      <c r="BB2" s="22" t="s">
        <v>73</v>
      </c>
    </row>
    <row r="3" spans="1:54" x14ac:dyDescent="0.2">
      <c r="A3">
        <v>1</v>
      </c>
      <c r="B3">
        <v>1</v>
      </c>
      <c r="C3" s="49" t="s">
        <v>5</v>
      </c>
      <c r="D3" s="49" t="s">
        <v>5</v>
      </c>
      <c r="E3" s="50" t="s">
        <v>5</v>
      </c>
      <c r="F3" s="35" t="s">
        <v>29</v>
      </c>
      <c r="G3" s="50" t="s">
        <v>29</v>
      </c>
      <c r="H3" s="43">
        <v>33.200000000000003</v>
      </c>
      <c r="I3" s="43">
        <v>22</v>
      </c>
      <c r="J3" s="43">
        <v>40</v>
      </c>
      <c r="K3" s="43">
        <v>53</v>
      </c>
      <c r="L3" s="43">
        <v>65</v>
      </c>
      <c r="M3" s="43" t="s">
        <v>17</v>
      </c>
      <c r="N3" s="43">
        <v>0</v>
      </c>
      <c r="O3" s="58">
        <f t="shared" ref="O3:O25" si="0">((H3*1000)^(2/3)*17.5)/1000</f>
        <v>18.077155942955567</v>
      </c>
      <c r="P3" s="23"/>
      <c r="Q3" s="43" t="s">
        <v>1</v>
      </c>
      <c r="R3" s="43">
        <v>0.3</v>
      </c>
      <c r="S3" s="43">
        <v>0.5</v>
      </c>
      <c r="T3" s="43">
        <v>0.7</v>
      </c>
      <c r="U3" s="43">
        <v>0.2</v>
      </c>
      <c r="V3" s="43">
        <v>0.46</v>
      </c>
      <c r="W3" s="43">
        <f>0.46+1.63</f>
        <v>2.09</v>
      </c>
      <c r="X3" s="43">
        <v>61</v>
      </c>
      <c r="Y3" s="43">
        <v>73</v>
      </c>
      <c r="Z3" s="51">
        <v>85</v>
      </c>
      <c r="AA3" s="43" t="s">
        <v>29</v>
      </c>
      <c r="AB3" s="43" t="s">
        <v>29</v>
      </c>
      <c r="AC3" s="43" t="s">
        <v>29</v>
      </c>
      <c r="AD3" s="86">
        <f t="shared" ref="AD3:AD10" si="1">($R3*$U3*ABS(COS(RADIANS((IF($I3&gt;90,$I3-90,$I3+90)-$X3)))))/COS(RADIANS($J3))</f>
        <v>4.9291165548113879E-2</v>
      </c>
      <c r="AE3" s="44">
        <f t="shared" ref="AE3:AE10" si="2">($S3*$V3*ABS(COS(RADIANS((IF($I3&gt;90,$I3-90,$I3+90)-$Y3)))))/COS(RADIANS($K3))</f>
        <v>0.29700749276566962</v>
      </c>
      <c r="AF3" s="44">
        <f>($T3*$W3*ABS(COS(RADIANS((IF($I3&gt;90,$I3-90,$I3+90)-Z3)))))/COS(RADIANS($L3))</f>
        <v>3.0844444334196335</v>
      </c>
      <c r="AH3" s="47" t="s">
        <v>29</v>
      </c>
      <c r="AI3" s="47" t="s">
        <v>29</v>
      </c>
      <c r="AJ3" s="47" t="s">
        <v>29</v>
      </c>
      <c r="AK3" s="47" t="s">
        <v>29</v>
      </c>
      <c r="AL3" s="47" t="s">
        <v>29</v>
      </c>
      <c r="AM3" s="47" t="s">
        <v>29</v>
      </c>
      <c r="AN3" s="25"/>
      <c r="AO3" s="51" t="s">
        <v>29</v>
      </c>
      <c r="AP3" s="51" t="s">
        <v>29</v>
      </c>
      <c r="AQ3" s="51" t="s">
        <v>29</v>
      </c>
      <c r="AR3" s="23"/>
      <c r="AS3" s="47">
        <f t="shared" ref="AS3:AS49" si="3">((5/2*LOG($H3*1000))+(3/2*LOG(12))+(LOG((3.3*10^10)*(1.5*10^-5)))-9.09)/1.5</f>
        <v>6.3508148515100658</v>
      </c>
      <c r="AT3" s="47">
        <f t="shared" ref="AT3:AT49" si="4">((5/2*LOG($H3*1000))+(3/2*LOG(17.5))+(LOG((3.3*10^10)*(3.8*10^-5)))-9.09)/1.5</f>
        <v>6.7837998791894876</v>
      </c>
      <c r="AU3" s="47">
        <f t="shared" ref="AU3:AU49" si="5">((5/2*LOG($H3*1000))+(3/2*LOG(25))+(LOG((3.3*10^10)*(12*10^-5)))-9.09)/1.5</f>
        <v>7.2716336054624406</v>
      </c>
      <c r="AV3" s="47">
        <f t="shared" ref="AV3:AV49" si="6">10^(5/6*LOG($H3*1000)+0.5*LOG(12)+LOG(1.5*10^-5))</f>
        <v>0.30429649626887978</v>
      </c>
      <c r="AW3" s="47">
        <f t="shared" ref="AW3:AW49" si="7">10^(5/6*LOG($H3*1000)+0.5*LOG(17.5)+LOG(3.8*10^-5))</f>
        <v>0.93093142477308344</v>
      </c>
      <c r="AX3" s="47">
        <f t="shared" ref="AX3:AX49" si="8">10^(5/6*LOG($H3*1000)+0.5*LOG(25)+LOG(12*10^-5))</f>
        <v>3.5137132806859621</v>
      </c>
      <c r="AY3" s="25"/>
      <c r="AZ3" s="51">
        <f t="shared" ref="AZ3:AZ49" si="9">AV3*1000/AF3</f>
        <v>98.655204474380866</v>
      </c>
      <c r="BA3" s="51">
        <f t="shared" ref="BA3:BA49" si="10">AW3*1000/AE3</f>
        <v>3134.370167245449</v>
      </c>
      <c r="BB3" s="51">
        <f t="shared" ref="BB3:BB49" si="11">AX3*1000/AD3</f>
        <v>71284.848747513824</v>
      </c>
    </row>
    <row r="4" spans="1:54" x14ac:dyDescent="0.2">
      <c r="A4">
        <v>2</v>
      </c>
      <c r="B4">
        <v>2</v>
      </c>
      <c r="C4" s="60" t="s">
        <v>6</v>
      </c>
      <c r="D4" s="60" t="s">
        <v>6</v>
      </c>
      <c r="E4" s="60" t="s">
        <v>96</v>
      </c>
      <c r="F4" s="66">
        <v>30.4</v>
      </c>
      <c r="G4" s="87">
        <v>132</v>
      </c>
      <c r="H4" s="61">
        <v>143.99999999999997</v>
      </c>
      <c r="I4" s="61">
        <v>127</v>
      </c>
      <c r="J4" s="61">
        <v>40</v>
      </c>
      <c r="K4" s="61">
        <v>53</v>
      </c>
      <c r="L4" s="61">
        <v>65</v>
      </c>
      <c r="M4" s="61" t="s">
        <v>14</v>
      </c>
      <c r="N4" s="61">
        <v>0</v>
      </c>
      <c r="O4" s="62">
        <f>((H4*1000)^(2/3)*17.5)/1000</f>
        <v>48.077998187239871</v>
      </c>
      <c r="P4" s="23"/>
      <c r="Q4" s="61" t="s">
        <v>1</v>
      </c>
      <c r="R4" s="61">
        <v>1</v>
      </c>
      <c r="S4" s="61">
        <v>1</v>
      </c>
      <c r="T4" s="61">
        <v>1</v>
      </c>
      <c r="U4" s="61">
        <v>0.2</v>
      </c>
      <c r="V4" s="61">
        <v>0.6</v>
      </c>
      <c r="W4" s="61">
        <v>1</v>
      </c>
      <c r="X4" s="61">
        <v>85</v>
      </c>
      <c r="Y4" s="61">
        <v>73</v>
      </c>
      <c r="Z4" s="63">
        <v>61</v>
      </c>
      <c r="AA4" s="83">
        <f t="shared" ref="AA4:AA5" si="12">(R4*U4*ABS(COS(RADIANS((IF($G4&gt;90,$G4-90,$G4+90)-$X4)))))/COS(RADIANS(J4))</f>
        <v>0.19094289063476191</v>
      </c>
      <c r="AB4" s="64">
        <f t="shared" ref="AB4:AB5" si="13">(S4*V4*ABS(COS(RADIANS((IF($G4&gt;90,$G4-90,$G4+90)-$Y4)))))/COS(RADIANS(K4))</f>
        <v>0.85458215670254134</v>
      </c>
      <c r="AC4" s="64">
        <f t="shared" ref="AC4:AC5" si="14">(T4*W4*ABS(COS(RADIANS((IF($G4&gt;90,$G4-90,$G4+90)-$Z4)))))/COS(RADIANS(L4))</f>
        <v>2.2372875504831988</v>
      </c>
      <c r="AD4" s="83">
        <f t="shared" si="1"/>
        <v>0.17469759421123623</v>
      </c>
      <c r="AE4" s="64">
        <f t="shared" si="2"/>
        <v>0.80657706762220471</v>
      </c>
      <c r="AF4" s="64">
        <f>($T4*$W4*ABS(COS(RADIANS((IF($I4&gt;90,$I4-90,$I4+90)-$Z4)))))/COS(RADIANS($L4))</f>
        <v>2.1616327081556959</v>
      </c>
      <c r="AH4" s="65">
        <f>((5/2*LOG($F4*1000))+(3/2*LOG(12))+(LOG((3.3*10^10)*(1.5*10^-5)))-9.09)/1.5</f>
        <v>6.2870406846845936</v>
      </c>
      <c r="AI4" s="65">
        <f>((5/2*LOG($F4*1000))+(3/2*LOG(17.5))+(LOG((3.3*10^10)*(3.8*10^-5)))-9.09)/1.5</f>
        <v>6.7200257123640172</v>
      </c>
      <c r="AJ4" s="65">
        <f>((5/2*LOG($F4*1000))+(3/2*LOG(25))+(LOG((3.3*10^10)*(12*10^-5)))-9.09)/1.5</f>
        <v>7.2078594386369685</v>
      </c>
      <c r="AK4" s="65">
        <f>10^(5/6*LOG($F4*1000)+0.5*LOG(12)+LOG(1.5*10^-5))</f>
        <v>0.28275472333478174</v>
      </c>
      <c r="AL4" s="65">
        <f>10^(5/6*LOG($F4*1000)+0.5*LOG(17.5)+LOG(3.8*10^-5))</f>
        <v>0.86502888032854186</v>
      </c>
      <c r="AM4" s="65">
        <f>10^(5/6*LOG($F4*1000)+0.5*LOG(25)+LOG(12*10^-5))</f>
        <v>3.2649703126394893</v>
      </c>
      <c r="AN4" s="25"/>
      <c r="AO4" s="63">
        <f>AK4*1000/AC4</f>
        <v>126.3828260581496</v>
      </c>
      <c r="AP4" s="63">
        <f>AL4*1000/AB4</f>
        <v>1012.224364321284</v>
      </c>
      <c r="AQ4" s="63">
        <f>AM4*1000/AA4</f>
        <v>17099.198099418991</v>
      </c>
      <c r="AR4" s="23"/>
      <c r="AS4" s="65">
        <f>((5/2*LOG($H4*1000))+(3/2*LOG(12))+(LOG((3.3*10^10)*(1.5*10^-5)))-9.09)/1.5</f>
        <v>7.4128555321620864</v>
      </c>
      <c r="AT4" s="65">
        <f>((5/2*LOG($H4*1000))+(3/2*LOG(17.5))+(LOG((3.3*10^10)*(3.8*10^-5)))-9.09)/1.5</f>
        <v>7.8458405598415082</v>
      </c>
      <c r="AU4" s="65">
        <f>((5/2*LOG($H4*1000))+(3/2*LOG(25))+(LOG((3.3*10^10)*(12*10^-5)))-9.09)/1.5</f>
        <v>8.3336742861144604</v>
      </c>
      <c r="AV4" s="65">
        <f>10^(5/6*LOG($H4*1000)+0.5*LOG(12)+LOG(1.5*10^-5))</f>
        <v>1.0335162088769421</v>
      </c>
      <c r="AW4" s="65">
        <f>10^(5/6*LOG($H4*1000)+0.5*LOG(17.5)+LOG(3.8*10^-5))</f>
        <v>3.1618264707383821</v>
      </c>
      <c r="AX4" s="65">
        <f>10^(5/6*LOG($H4*1000)+0.5*LOG(25)+LOG(12*10^-5))</f>
        <v>11.934017228138881</v>
      </c>
      <c r="AY4" s="25"/>
      <c r="AZ4" s="63">
        <f>AV4*1000/AF4</f>
        <v>478.11832462450928</v>
      </c>
      <c r="BA4" s="63">
        <f>AW4*1000/AE4</f>
        <v>3920.0550048608129</v>
      </c>
      <c r="BB4" s="63">
        <f>AX4*1000/AD4</f>
        <v>68312.430300035048</v>
      </c>
    </row>
    <row r="5" spans="1:54" x14ac:dyDescent="0.2">
      <c r="A5">
        <v>2</v>
      </c>
      <c r="B5">
        <v>3</v>
      </c>
      <c r="C5" s="60" t="s">
        <v>6</v>
      </c>
      <c r="D5" s="60" t="s">
        <v>6</v>
      </c>
      <c r="E5" s="60" t="s">
        <v>132</v>
      </c>
      <c r="F5" s="66">
        <v>62.4</v>
      </c>
      <c r="G5" s="66">
        <v>130</v>
      </c>
      <c r="H5" s="61">
        <v>143.99999999999997</v>
      </c>
      <c r="I5" s="61">
        <v>127</v>
      </c>
      <c r="J5" s="61">
        <v>40</v>
      </c>
      <c r="K5" s="61">
        <v>53</v>
      </c>
      <c r="L5" s="61">
        <v>65</v>
      </c>
      <c r="M5" s="61" t="s">
        <v>14</v>
      </c>
      <c r="N5" s="61">
        <v>0</v>
      </c>
      <c r="O5" s="62">
        <f>((H5*1000)^(2/3)*17.5)/1000</f>
        <v>48.077998187239871</v>
      </c>
      <c r="P5" s="23"/>
      <c r="Q5" s="61" t="s">
        <v>1</v>
      </c>
      <c r="R5" s="61">
        <v>1</v>
      </c>
      <c r="S5" s="61">
        <v>1</v>
      </c>
      <c r="T5" s="61">
        <v>1</v>
      </c>
      <c r="U5" s="61">
        <v>0.2</v>
      </c>
      <c r="V5" s="61">
        <v>0.6</v>
      </c>
      <c r="W5" s="61">
        <v>1</v>
      </c>
      <c r="X5" s="61">
        <v>85</v>
      </c>
      <c r="Y5" s="61">
        <v>73</v>
      </c>
      <c r="Z5" s="63">
        <v>61</v>
      </c>
      <c r="AA5" s="83">
        <f t="shared" si="12"/>
        <v>0.18461246929944078</v>
      </c>
      <c r="AB5" s="64">
        <f t="shared" si="13"/>
        <v>0.83614120852566443</v>
      </c>
      <c r="AC5" s="64">
        <f t="shared" si="14"/>
        <v>2.2090394831778637</v>
      </c>
      <c r="AD5" s="83">
        <f t="shared" si="1"/>
        <v>0.17469759421123623</v>
      </c>
      <c r="AE5" s="64">
        <f t="shared" si="2"/>
        <v>0.80657706762220471</v>
      </c>
      <c r="AF5" s="64">
        <f>($T5*$W5*ABS(COS(RADIANS((IF($I5&gt;90,$I5-90,$I5+90)-$Z5)))))/COS(RADIANS($L5))</f>
        <v>2.1616327081556959</v>
      </c>
      <c r="AH5" s="65">
        <f>((5/2*LOG($F5*1000))+(3/2*LOG(12))+(LOG((3.3*10^10)*(1.5*10^-5)))-9.09)/1.5</f>
        <v>6.8075590281407115</v>
      </c>
      <c r="AI5" s="65">
        <f>((5/2*LOG($F5*1000))+(3/2*LOG(17.5))+(LOG((3.3*10^10)*(3.8*10^-5)))-9.09)/1.5</f>
        <v>7.2405440558201333</v>
      </c>
      <c r="AJ5" s="65">
        <f>((5/2*LOG($F5*1000))+(3/2*LOG(25))+(LOG((3.3*10^10)*(12*10^-5)))-9.09)/1.5</f>
        <v>7.7283777820930863</v>
      </c>
      <c r="AK5" s="65">
        <f>10^(5/6*LOG($F5*1000)+0.5*LOG(12)+LOG(1.5*10^-5))</f>
        <v>0.514836157350259</v>
      </c>
      <c r="AL5" s="65">
        <f>10^(5/6*LOG($F5*1000)+0.5*LOG(17.5)+LOG(3.8*10^-5))</f>
        <v>1.5750334406193141</v>
      </c>
      <c r="AM5" s="65">
        <f>10^(5/6*LOG($F5*1000)+0.5*LOG(25)+LOG(12*10^-5))</f>
        <v>5.9448158806944935</v>
      </c>
      <c r="AO5" s="63">
        <f>AK5*1000/AC5</f>
        <v>233.05882998959791</v>
      </c>
      <c r="AP5" s="63">
        <f>AL5*1000/AB5</f>
        <v>1883.6931185301939</v>
      </c>
      <c r="AQ5" s="63">
        <f>AM5*1000/AA5</f>
        <v>32201.594525297332</v>
      </c>
      <c r="AR5" s="23"/>
      <c r="AS5" s="65">
        <f>((5/2*LOG($H5*1000))+(3/2*LOG(12))+(LOG((3.3*10^10)*(1.5*10^-5)))-9.09)/1.5</f>
        <v>7.4128555321620864</v>
      </c>
      <c r="AT5" s="65">
        <f>((5/2*LOG($H5*1000))+(3/2*LOG(17.5))+(LOG((3.3*10^10)*(3.8*10^-5)))-9.09)/1.5</f>
        <v>7.8458405598415082</v>
      </c>
      <c r="AU5" s="65">
        <f>((5/2*LOG($H5*1000))+(3/2*LOG(25))+(LOG((3.3*10^10)*(12*10^-5)))-9.09)/1.5</f>
        <v>8.3336742861144604</v>
      </c>
      <c r="AV5" s="65">
        <f>10^(5/6*LOG($H5*1000)+0.5*LOG(12)+LOG(1.5*10^-5))</f>
        <v>1.0335162088769421</v>
      </c>
      <c r="AW5" s="65">
        <f>10^(5/6*LOG($H5*1000)+0.5*LOG(17.5)+LOG(3.8*10^-5))</f>
        <v>3.1618264707383821</v>
      </c>
      <c r="AX5" s="65">
        <f>10^(5/6*LOG($H5*1000)+0.5*LOG(25)+LOG(12*10^-5))</f>
        <v>11.934017228138881</v>
      </c>
      <c r="AZ5" s="63">
        <f>AV5*1000/AF5</f>
        <v>478.11832462450928</v>
      </c>
      <c r="BA5" s="63">
        <f>AW5*1000/AE5</f>
        <v>3920.0550048608129</v>
      </c>
      <c r="BB5" s="63">
        <f>AX5*1000/AD5</f>
        <v>68312.430300035048</v>
      </c>
    </row>
    <row r="6" spans="1:54" x14ac:dyDescent="0.2">
      <c r="A6">
        <v>2</v>
      </c>
      <c r="B6">
        <v>4</v>
      </c>
      <c r="C6" s="60" t="s">
        <v>6</v>
      </c>
      <c r="D6" s="60" t="s">
        <v>6</v>
      </c>
      <c r="E6" s="60" t="s">
        <v>133</v>
      </c>
      <c r="F6" s="66">
        <v>0.8</v>
      </c>
      <c r="G6" s="87">
        <v>100</v>
      </c>
      <c r="H6" s="87">
        <v>143.99999999999997</v>
      </c>
      <c r="I6" s="61">
        <v>127</v>
      </c>
      <c r="J6" s="61">
        <v>40</v>
      </c>
      <c r="K6" s="61">
        <v>53</v>
      </c>
      <c r="L6" s="61">
        <v>65</v>
      </c>
      <c r="M6" s="61" t="s">
        <v>14</v>
      </c>
      <c r="N6" s="61">
        <v>0</v>
      </c>
      <c r="O6" s="62">
        <f>((H6*1000)^(2/3)*17.5)/1000</f>
        <v>48.077998187239871</v>
      </c>
      <c r="P6" s="23"/>
      <c r="Q6" s="61" t="s">
        <v>1</v>
      </c>
      <c r="R6" s="61">
        <v>1</v>
      </c>
      <c r="S6" s="61">
        <v>1</v>
      </c>
      <c r="T6" s="61">
        <v>1</v>
      </c>
      <c r="U6" s="61">
        <v>0.2</v>
      </c>
      <c r="V6" s="61">
        <v>0.6</v>
      </c>
      <c r="W6" s="61">
        <v>1</v>
      </c>
      <c r="X6" s="61">
        <v>85</v>
      </c>
      <c r="Y6" s="61">
        <v>73</v>
      </c>
      <c r="Z6" s="63">
        <v>61</v>
      </c>
      <c r="AA6" s="83" t="s">
        <v>29</v>
      </c>
      <c r="AB6" s="64" t="s">
        <v>29</v>
      </c>
      <c r="AC6" s="64" t="s">
        <v>29</v>
      </c>
      <c r="AD6" s="83">
        <f t="shared" si="1"/>
        <v>0.17469759421123623</v>
      </c>
      <c r="AE6" s="64">
        <f t="shared" si="2"/>
        <v>0.80657706762220471</v>
      </c>
      <c r="AF6" s="64">
        <f>($T6*$W6*ABS(COS(RADIANS((IF($I6&gt;90,$I6-90,$I6+90)-$Z6)))))/COS(RADIANS($L6))</f>
        <v>2.1616327081556959</v>
      </c>
      <c r="AH6" s="64" t="s">
        <v>29</v>
      </c>
      <c r="AI6" s="64" t="s">
        <v>29</v>
      </c>
      <c r="AJ6" s="64" t="s">
        <v>29</v>
      </c>
      <c r="AK6" s="64" t="s">
        <v>29</v>
      </c>
      <c r="AL6" s="64" t="s">
        <v>29</v>
      </c>
      <c r="AM6" s="64" t="s">
        <v>29</v>
      </c>
      <c r="AO6" s="64" t="s">
        <v>29</v>
      </c>
      <c r="AP6" s="64" t="s">
        <v>29</v>
      </c>
      <c r="AQ6" s="64" t="s">
        <v>29</v>
      </c>
      <c r="AR6" s="23"/>
      <c r="AS6" s="65">
        <f>((5/2*LOG($H6*1000))+(3/2*LOG(12))+(LOG((3.3*10^10)*(1.5*10^-5)))-9.09)/1.5</f>
        <v>7.4128555321620864</v>
      </c>
      <c r="AT6" s="65">
        <f>((5/2*LOG($H6*1000))+(3/2*LOG(17.5))+(LOG((3.3*10^10)*(3.8*10^-5)))-9.09)/1.5</f>
        <v>7.8458405598415082</v>
      </c>
      <c r="AU6" s="65">
        <f>((5/2*LOG($H6*1000))+(3/2*LOG(25))+(LOG((3.3*10^10)*(12*10^-5)))-9.09)/1.5</f>
        <v>8.3336742861144604</v>
      </c>
      <c r="AV6" s="65">
        <f>10^(5/6*LOG($H6*1000)+0.5*LOG(12)+LOG(1.5*10^-5))</f>
        <v>1.0335162088769421</v>
      </c>
      <c r="AW6" s="65">
        <f>10^(5/6*LOG($H6*1000)+0.5*LOG(17.5)+LOG(3.8*10^-5))</f>
        <v>3.1618264707383821</v>
      </c>
      <c r="AX6" s="65">
        <f>10^(5/6*LOG($H6*1000)+0.5*LOG(25)+LOG(12*10^-5))</f>
        <v>11.934017228138881</v>
      </c>
      <c r="AZ6" s="63">
        <f>AV6*1000/AF6</f>
        <v>478.11832462450928</v>
      </c>
      <c r="BA6" s="63">
        <f>AW6*1000/AE6</f>
        <v>3920.0550048608129</v>
      </c>
      <c r="BB6" s="63">
        <f>AX6*1000/AD6</f>
        <v>68312.430300035048</v>
      </c>
    </row>
    <row r="7" spans="1:54" x14ac:dyDescent="0.2">
      <c r="A7">
        <v>2</v>
      </c>
      <c r="B7">
        <v>5</v>
      </c>
      <c r="C7" s="60" t="s">
        <v>6</v>
      </c>
      <c r="D7" s="60" t="s">
        <v>6</v>
      </c>
      <c r="E7" s="60" t="s">
        <v>134</v>
      </c>
      <c r="F7" s="66">
        <v>10</v>
      </c>
      <c r="G7" s="87">
        <v>138</v>
      </c>
      <c r="H7" s="87">
        <v>143.99999999999997</v>
      </c>
      <c r="I7" s="61">
        <v>127</v>
      </c>
      <c r="J7" s="61">
        <v>40</v>
      </c>
      <c r="K7" s="61">
        <v>53</v>
      </c>
      <c r="L7" s="61">
        <v>65</v>
      </c>
      <c r="M7" s="61" t="s">
        <v>14</v>
      </c>
      <c r="N7" s="61">
        <v>0</v>
      </c>
      <c r="O7" s="62">
        <f t="shared" ref="O7:O9" si="15">((H7*1000)^(2/3)*17.5)/1000</f>
        <v>48.077998187239871</v>
      </c>
      <c r="P7" s="23"/>
      <c r="Q7" s="61" t="s">
        <v>1</v>
      </c>
      <c r="R7" s="61">
        <v>1</v>
      </c>
      <c r="S7" s="61">
        <v>1</v>
      </c>
      <c r="T7" s="61">
        <v>1</v>
      </c>
      <c r="U7" s="61">
        <v>0.2</v>
      </c>
      <c r="V7" s="61">
        <v>0.6</v>
      </c>
      <c r="W7" s="61">
        <v>1</v>
      </c>
      <c r="X7" s="61">
        <v>85</v>
      </c>
      <c r="Y7" s="61">
        <v>73</v>
      </c>
      <c r="Z7" s="63">
        <v>61</v>
      </c>
      <c r="AA7" s="83">
        <f t="shared" ref="AA7:AA10" si="16">(R7*U7*ABS(COS(RADIANS((IF($G7&gt;90,$G7-90,$G7+90)-$X7)))))/COS(RADIANS(J7))</f>
        <v>0.20850892326706769</v>
      </c>
      <c r="AB7" s="64">
        <f t="shared" ref="AB7:AB10" si="17">(S7*V7*ABS(COS(RADIANS((IF($G7&gt;90,$G7-90,$G7+90)-$Y7)))))/COS(RADIANS(K7))</f>
        <v>0.90357443949119043</v>
      </c>
      <c r="AC7" s="64">
        <f t="shared" ref="AC7:AC10" si="18">(T7*W7*ABS(COS(RADIANS((IF($G7&gt;90,$G7-90,$G7+90)-$Z7)))))/COS(RADIANS(L7))</f>
        <v>2.3055559898712263</v>
      </c>
      <c r="AD7" s="83">
        <f t="shared" si="1"/>
        <v>0.17469759421123623</v>
      </c>
      <c r="AE7" s="64">
        <f t="shared" si="2"/>
        <v>0.80657706762220471</v>
      </c>
      <c r="AF7" s="64">
        <f t="shared" ref="AF7:AF10" si="19">($T7*$W7*ABS(COS(RADIANS((IF($I7&gt;90,$I7-90,$I7+90)-$Z7)))))/COS(RADIANS($L7))</f>
        <v>2.1616327081556959</v>
      </c>
      <c r="AH7" s="65">
        <f>((5/2*LOG($F7*1000))+(3/2*LOG(12))+(LOG((3.3*10^10)*(1.5*10^-5)))-9.09)/1.5</f>
        <v>5.4822513786700044</v>
      </c>
      <c r="AI7" s="65">
        <f>((5/2*LOG($F7*1000))+(3/2*LOG(17.5))+(LOG((3.3*10^10)*(3.8*10^-5)))-9.09)/1.5</f>
        <v>5.9152364063494263</v>
      </c>
      <c r="AJ7" s="65">
        <f>((5/2*LOG($F7*1000))+(3/2*LOG(25))+(LOG((3.3*10^10)*(12*10^-5)))-9.09)/1.5</f>
        <v>6.4030701326223793</v>
      </c>
      <c r="AK7" s="65">
        <f>10^(5/6*LOG($F7*1000)+0.5*LOG(12)+LOG(1.5*10^-5))</f>
        <v>0.11194771034172391</v>
      </c>
      <c r="AL7" s="65">
        <f>10^(5/6*LOG($F7*1000)+0.5*LOG(17.5)+LOG(3.8*10^-5))</f>
        <v>0.34248058313632168</v>
      </c>
      <c r="AM7" s="65">
        <f>10^(5/6*LOG($F7*1000)+0.5*LOG(25)+LOG(12*10^-5))</f>
        <v>1.2926608140191327</v>
      </c>
      <c r="AO7" s="63">
        <f t="shared" ref="AO7" si="20">AK7*1000/AC7</f>
        <v>48.555624254424025</v>
      </c>
      <c r="AP7" s="63">
        <f t="shared" ref="AP7" si="21">AL7*1000/AB7</f>
        <v>379.02863136453379</v>
      </c>
      <c r="AQ7" s="63">
        <f t="shared" ref="AQ7" si="22">AM7*1000/AA7</f>
        <v>6199.5467328917812</v>
      </c>
      <c r="AR7" s="23"/>
      <c r="AS7" s="65">
        <f t="shared" ref="AS7:AS8" si="23">((5/2*LOG($H7*1000))+(3/2*LOG(12))+(LOG((3.3*10^10)*(1.5*10^-5)))-9.09)/1.5</f>
        <v>7.4128555321620864</v>
      </c>
      <c r="AT7" s="65">
        <f t="shared" ref="AT7:AT8" si="24">((5/2*LOG($H7*1000))+(3/2*LOG(17.5))+(LOG((3.3*10^10)*(3.8*10^-5)))-9.09)/1.5</f>
        <v>7.8458405598415082</v>
      </c>
      <c r="AU7" s="65">
        <f t="shared" ref="AU7:AU8" si="25">((5/2*LOG($H7*1000))+(3/2*LOG(25))+(LOG((3.3*10^10)*(12*10^-5)))-9.09)/1.5</f>
        <v>8.3336742861144604</v>
      </c>
      <c r="AV7" s="65">
        <f t="shared" ref="AV7:AV8" si="26">10^(5/6*LOG($H7*1000)+0.5*LOG(12)+LOG(1.5*10^-5))</f>
        <v>1.0335162088769421</v>
      </c>
      <c r="AW7" s="65">
        <f t="shared" ref="AW7:AW8" si="27">10^(5/6*LOG($H7*1000)+0.5*LOG(17.5)+LOG(3.8*10^-5))</f>
        <v>3.1618264707383821</v>
      </c>
      <c r="AX7" s="65">
        <f t="shared" ref="AX7:AX8" si="28">10^(5/6*LOG($H7*1000)+0.5*LOG(25)+LOG(12*10^-5))</f>
        <v>11.934017228138881</v>
      </c>
      <c r="AZ7" s="63">
        <f t="shared" ref="AZ7:AZ8" si="29">AV7*1000/AF7</f>
        <v>478.11832462450928</v>
      </c>
      <c r="BA7" s="63">
        <f t="shared" ref="BA7:BA8" si="30">AW7*1000/AE7</f>
        <v>3920.0550048608129</v>
      </c>
      <c r="BB7" s="63">
        <f t="shared" ref="BB7:BB8" si="31">AX7*1000/AD7</f>
        <v>68312.430300035048</v>
      </c>
    </row>
    <row r="8" spans="1:54" x14ac:dyDescent="0.2">
      <c r="A8">
        <v>2</v>
      </c>
      <c r="B8">
        <v>6</v>
      </c>
      <c r="C8" s="60" t="s">
        <v>6</v>
      </c>
      <c r="D8" s="60" t="s">
        <v>6</v>
      </c>
      <c r="E8" s="60" t="s">
        <v>135</v>
      </c>
      <c r="F8" s="66">
        <v>2.1</v>
      </c>
      <c r="G8" s="87">
        <v>80</v>
      </c>
      <c r="H8" s="87">
        <v>143.99999999999997</v>
      </c>
      <c r="I8" s="61">
        <v>127</v>
      </c>
      <c r="J8" s="61">
        <v>40</v>
      </c>
      <c r="K8" s="61">
        <v>53</v>
      </c>
      <c r="L8" s="61">
        <v>65</v>
      </c>
      <c r="M8" s="61" t="s">
        <v>14</v>
      </c>
      <c r="N8" s="61">
        <v>0</v>
      </c>
      <c r="O8" s="62">
        <f t="shared" si="15"/>
        <v>48.077998187239871</v>
      </c>
      <c r="P8" s="23"/>
      <c r="Q8" s="61" t="s">
        <v>1</v>
      </c>
      <c r="R8" s="61">
        <v>1</v>
      </c>
      <c r="S8" s="61">
        <v>1</v>
      </c>
      <c r="T8" s="61">
        <v>1</v>
      </c>
      <c r="U8" s="61">
        <v>0.2</v>
      </c>
      <c r="V8" s="61">
        <v>0.6</v>
      </c>
      <c r="W8" s="61">
        <v>1</v>
      </c>
      <c r="X8" s="61">
        <v>85</v>
      </c>
      <c r="Y8" s="61">
        <v>73</v>
      </c>
      <c r="Z8" s="63">
        <v>61</v>
      </c>
      <c r="AA8" s="83" t="s">
        <v>29</v>
      </c>
      <c r="AB8" s="64" t="s">
        <v>29</v>
      </c>
      <c r="AC8" s="64" t="s">
        <v>29</v>
      </c>
      <c r="AD8" s="83">
        <f t="shared" si="1"/>
        <v>0.17469759421123623</v>
      </c>
      <c r="AE8" s="64">
        <f t="shared" si="2"/>
        <v>0.80657706762220471</v>
      </c>
      <c r="AF8" s="64">
        <f t="shared" si="19"/>
        <v>2.1616327081556959</v>
      </c>
      <c r="AH8" s="64" t="s">
        <v>29</v>
      </c>
      <c r="AI8" s="64" t="s">
        <v>29</v>
      </c>
      <c r="AJ8" s="64" t="s">
        <v>29</v>
      </c>
      <c r="AK8" s="64" t="s">
        <v>29</v>
      </c>
      <c r="AL8" s="64" t="s">
        <v>29</v>
      </c>
      <c r="AM8" s="64" t="s">
        <v>29</v>
      </c>
      <c r="AO8" s="64" t="s">
        <v>29</v>
      </c>
      <c r="AP8" s="64" t="s">
        <v>29</v>
      </c>
      <c r="AQ8" s="64" t="s">
        <v>29</v>
      </c>
      <c r="AR8" s="23"/>
      <c r="AS8" s="65">
        <f t="shared" si="23"/>
        <v>7.4128555321620864</v>
      </c>
      <c r="AT8" s="65">
        <f t="shared" si="24"/>
        <v>7.8458405598415082</v>
      </c>
      <c r="AU8" s="65">
        <f t="shared" si="25"/>
        <v>8.3336742861144604</v>
      </c>
      <c r="AV8" s="65">
        <f t="shared" si="26"/>
        <v>1.0335162088769421</v>
      </c>
      <c r="AW8" s="65">
        <f t="shared" si="27"/>
        <v>3.1618264707383821</v>
      </c>
      <c r="AX8" s="65">
        <f t="shared" si="28"/>
        <v>11.934017228138881</v>
      </c>
      <c r="AZ8" s="63">
        <f t="shared" si="29"/>
        <v>478.11832462450928</v>
      </c>
      <c r="BA8" s="63">
        <f t="shared" si="30"/>
        <v>3920.0550048608129</v>
      </c>
      <c r="BB8" s="63">
        <f t="shared" si="31"/>
        <v>68312.430300035048</v>
      </c>
    </row>
    <row r="9" spans="1:54" x14ac:dyDescent="0.2">
      <c r="A9">
        <v>2</v>
      </c>
      <c r="B9">
        <v>7</v>
      </c>
      <c r="C9" s="60" t="s">
        <v>6</v>
      </c>
      <c r="D9" s="60" t="s">
        <v>6</v>
      </c>
      <c r="E9" s="60" t="s">
        <v>136</v>
      </c>
      <c r="F9" s="66">
        <v>21.6</v>
      </c>
      <c r="G9" s="66">
        <v>133</v>
      </c>
      <c r="H9" s="61">
        <v>143.99999999999997</v>
      </c>
      <c r="I9" s="61">
        <v>127</v>
      </c>
      <c r="J9" s="61">
        <v>40</v>
      </c>
      <c r="K9" s="61">
        <v>53</v>
      </c>
      <c r="L9" s="61">
        <v>65</v>
      </c>
      <c r="M9" s="61" t="s">
        <v>14</v>
      </c>
      <c r="N9" s="61">
        <v>0</v>
      </c>
      <c r="O9" s="62">
        <f t="shared" si="15"/>
        <v>48.077998187239871</v>
      </c>
      <c r="P9" s="23"/>
      <c r="Q9" s="61" t="s">
        <v>1</v>
      </c>
      <c r="R9" s="61">
        <v>1</v>
      </c>
      <c r="S9" s="61">
        <v>1</v>
      </c>
      <c r="T9" s="61">
        <v>1</v>
      </c>
      <c r="U9" s="61">
        <v>0.2</v>
      </c>
      <c r="V9" s="61">
        <v>0.6</v>
      </c>
      <c r="W9" s="61">
        <v>1</v>
      </c>
      <c r="X9" s="61">
        <v>85</v>
      </c>
      <c r="Y9" s="61">
        <v>73</v>
      </c>
      <c r="Z9" s="63">
        <v>61</v>
      </c>
      <c r="AA9" s="83">
        <f t="shared" si="16"/>
        <v>0.1940213344415509</v>
      </c>
      <c r="AB9" s="64">
        <f t="shared" si="17"/>
        <v>0.86341354449601804</v>
      </c>
      <c r="AC9" s="64">
        <f t="shared" si="18"/>
        <v>2.2503914345250924</v>
      </c>
      <c r="AD9" s="83">
        <f t="shared" si="1"/>
        <v>0.17469759421123623</v>
      </c>
      <c r="AE9" s="64">
        <f t="shared" si="2"/>
        <v>0.80657706762220471</v>
      </c>
      <c r="AF9" s="64">
        <f t="shared" si="19"/>
        <v>2.1616327081556959</v>
      </c>
      <c r="AH9" s="65">
        <f>((5/2*LOG($F9*1000))+(3/2*LOG(12))+(LOG((3.3*10^10)*(1.5*10^-5)))-9.09)/1.5</f>
        <v>6.039674297254888</v>
      </c>
      <c r="AI9" s="65">
        <f>((5/2*LOG($F9*1000))+(3/2*LOG(17.5))+(LOG((3.3*10^10)*(3.8*10^-5)))-9.09)/1.5</f>
        <v>6.4726593249343098</v>
      </c>
      <c r="AJ9" s="65">
        <f>((5/2*LOG($F9*1000))+(3/2*LOG(25))+(LOG((3.3*10^10)*(12*10^-5)))-9.09)/1.5</f>
        <v>6.9604930512072629</v>
      </c>
      <c r="AK9" s="65">
        <f>10^(5/6*LOG($F9*1000)+0.5*LOG(12)+LOG(1.5*10^-5))</f>
        <v>0.21268001129433256</v>
      </c>
      <c r="AL9" s="65">
        <f>10^(5/6*LOG($F9*1000)+0.5*LOG(17.5)+LOG(3.8*10^-5))</f>
        <v>0.65064996923277707</v>
      </c>
      <c r="AM9" s="65">
        <f>10^(5/6*LOG($F9*1000)+0.5*LOG(25)+LOG(12*10^-5))</f>
        <v>2.455817235440712</v>
      </c>
      <c r="AO9" s="63">
        <f>AK9*1000/AC9</f>
        <v>94.5080078209661</v>
      </c>
      <c r="AP9" s="63">
        <f>AL9*1000/AB9</f>
        <v>753.57859901603354</v>
      </c>
      <c r="AQ9" s="63">
        <f>AM9*1000/AA9</f>
        <v>12657.459771160007</v>
      </c>
      <c r="AR9" s="23"/>
      <c r="AS9" s="65">
        <f>((5/2*LOG($H9*1000))+(3/2*LOG(12))+(LOG((3.3*10^10)*(1.5*10^-5)))-9.09)/1.5</f>
        <v>7.4128555321620864</v>
      </c>
      <c r="AT9" s="65">
        <f>((5/2*LOG($H9*1000))+(3/2*LOG(17.5))+(LOG((3.3*10^10)*(3.8*10^-5)))-9.09)/1.5</f>
        <v>7.8458405598415082</v>
      </c>
      <c r="AU9" s="65">
        <f>((5/2*LOG($H9*1000))+(3/2*LOG(25))+(LOG((3.3*10^10)*(12*10^-5)))-9.09)/1.5</f>
        <v>8.3336742861144604</v>
      </c>
      <c r="AV9" s="65">
        <f>10^(5/6*LOG($H9*1000)+0.5*LOG(12)+LOG(1.5*10^-5))</f>
        <v>1.0335162088769421</v>
      </c>
      <c r="AW9" s="65">
        <f>10^(5/6*LOG($H9*1000)+0.5*LOG(17.5)+LOG(3.8*10^-5))</f>
        <v>3.1618264707383821</v>
      </c>
      <c r="AX9" s="65">
        <f>10^(5/6*LOG($H9*1000)+0.5*LOG(25)+LOG(12*10^-5))</f>
        <v>11.934017228138881</v>
      </c>
      <c r="AZ9" s="63">
        <f>AV9*1000/AF9</f>
        <v>478.11832462450928</v>
      </c>
      <c r="BA9" s="63">
        <f>AW9*1000/AE9</f>
        <v>3920.0550048608129</v>
      </c>
      <c r="BB9" s="63">
        <f>AX9*1000/AD9</f>
        <v>68312.430300035048</v>
      </c>
    </row>
    <row r="10" spans="1:54" x14ac:dyDescent="0.2">
      <c r="A10">
        <v>2</v>
      </c>
      <c r="B10">
        <v>8</v>
      </c>
      <c r="C10" s="60" t="s">
        <v>6</v>
      </c>
      <c r="D10" s="60" t="s">
        <v>6</v>
      </c>
      <c r="E10" s="60" t="s">
        <v>137</v>
      </c>
      <c r="F10" s="66">
        <v>16.7</v>
      </c>
      <c r="G10" s="87">
        <v>96</v>
      </c>
      <c r="H10" s="61">
        <v>143.99999999999997</v>
      </c>
      <c r="I10" s="61">
        <v>127</v>
      </c>
      <c r="J10" s="61">
        <v>40</v>
      </c>
      <c r="K10" s="61">
        <v>53</v>
      </c>
      <c r="L10" s="61">
        <v>65</v>
      </c>
      <c r="M10" s="61" t="s">
        <v>14</v>
      </c>
      <c r="N10" s="61">
        <v>0</v>
      </c>
      <c r="O10" s="62">
        <f>((H10*1000)^(2/3)*17.5)/1000</f>
        <v>48.077998187239871</v>
      </c>
      <c r="P10" s="23"/>
      <c r="Q10" s="61" t="s">
        <v>1</v>
      </c>
      <c r="R10" s="61">
        <v>1</v>
      </c>
      <c r="S10" s="61">
        <v>1</v>
      </c>
      <c r="T10" s="61">
        <v>1</v>
      </c>
      <c r="U10" s="61">
        <v>0.2</v>
      </c>
      <c r="V10" s="61">
        <v>0.6</v>
      </c>
      <c r="W10" s="61">
        <v>1</v>
      </c>
      <c r="X10" s="61">
        <v>85</v>
      </c>
      <c r="Y10" s="61">
        <v>73</v>
      </c>
      <c r="Z10" s="63">
        <v>61</v>
      </c>
      <c r="AA10" s="83">
        <f t="shared" si="16"/>
        <v>4.981669068694216E-2</v>
      </c>
      <c r="AB10" s="64">
        <f t="shared" si="17"/>
        <v>0.38955271649031825</v>
      </c>
      <c r="AC10" s="64">
        <f t="shared" si="18"/>
        <v>1.3571974717528137</v>
      </c>
      <c r="AD10" s="83">
        <f t="shared" si="1"/>
        <v>0.17469759421123623</v>
      </c>
      <c r="AE10" s="64">
        <f t="shared" si="2"/>
        <v>0.80657706762220471</v>
      </c>
      <c r="AF10" s="64">
        <f t="shared" si="19"/>
        <v>2.1616327081556959</v>
      </c>
      <c r="AH10" s="65">
        <f>((5/2*LOG($F10*1000))+(3/2*LOG(12))+(LOG((3.3*10^10)*(1.5*10^-5)))-9.09)/1.5</f>
        <v>5.8534454972493108</v>
      </c>
      <c r="AI10" s="65">
        <f>((5/2*LOG($F10*1000))+(3/2*LOG(17.5))+(LOG((3.3*10^10)*(3.8*10^-5)))-9.09)/1.5</f>
        <v>6.2864305249287327</v>
      </c>
      <c r="AJ10" s="65">
        <f>((5/2*LOG($F10*1000))+(3/2*LOG(25))+(LOG((3.3*10^10)*(12*10^-5)))-9.09)/1.5</f>
        <v>6.7742642512016857</v>
      </c>
      <c r="AK10" s="65">
        <f>10^(5/6*LOG($F10*1000)+0.5*LOG(12)+LOG(1.5*10^-5))</f>
        <v>0.17163753736610138</v>
      </c>
      <c r="AL10" s="65">
        <f>10^(5/6*LOG($F10*1000)+0.5*LOG(17.5)+LOG(3.8*10^-5))</f>
        <v>0.52508911263829428</v>
      </c>
      <c r="AM10" s="65">
        <f>10^(5/6*LOG($F10*1000)+0.5*LOG(25)+LOG(12*10^-5))</f>
        <v>1.9818995680272662</v>
      </c>
      <c r="AO10" s="63">
        <f>AK10*1000/AC10</f>
        <v>126.46467514003866</v>
      </c>
      <c r="AP10" s="63">
        <f>AL10*1000/AB10</f>
        <v>1347.928253123463</v>
      </c>
      <c r="AQ10" s="63">
        <f>AM10*1000/AA10</f>
        <v>39783.846351455002</v>
      </c>
      <c r="AR10" s="23"/>
      <c r="AS10" s="65">
        <f>((5/2*LOG($H10*1000))+(3/2*LOG(12))+(LOG((3.3*10^10)*(1.5*10^-5)))-9.09)/1.5</f>
        <v>7.4128555321620864</v>
      </c>
      <c r="AT10" s="65">
        <f>((5/2*LOG($H10*1000))+(3/2*LOG(17.5))+(LOG((3.3*10^10)*(3.8*10^-5)))-9.09)/1.5</f>
        <v>7.8458405598415082</v>
      </c>
      <c r="AU10" s="65">
        <f>((5/2*LOG($H10*1000))+(3/2*LOG(25))+(LOG((3.3*10^10)*(12*10^-5)))-9.09)/1.5</f>
        <v>8.3336742861144604</v>
      </c>
      <c r="AV10" s="65">
        <f>10^(5/6*LOG($H10*1000)+0.5*LOG(12)+LOG(1.5*10^-5))</f>
        <v>1.0335162088769421</v>
      </c>
      <c r="AW10" s="65">
        <f>10^(5/6*LOG($H10*1000)+0.5*LOG(17.5)+LOG(3.8*10^-5))</f>
        <v>3.1618264707383821</v>
      </c>
      <c r="AX10" s="65">
        <f>10^(5/6*LOG($H10*1000)+0.5*LOG(25)+LOG(12*10^-5))</f>
        <v>11.934017228138881</v>
      </c>
      <c r="AZ10" s="63">
        <f>AV10*1000/AF10</f>
        <v>478.11832462450928</v>
      </c>
      <c r="BA10" s="63">
        <f>AW10*1000/AE10</f>
        <v>3920.0550048608129</v>
      </c>
      <c r="BB10" s="63">
        <f>AX10*1000/AD10</f>
        <v>68312.430300035048</v>
      </c>
    </row>
    <row r="11" spans="1:54" x14ac:dyDescent="0.2">
      <c r="A11">
        <v>3</v>
      </c>
      <c r="B11">
        <v>9</v>
      </c>
      <c r="C11" s="10" t="s">
        <v>19</v>
      </c>
      <c r="D11" s="10" t="s">
        <v>121</v>
      </c>
      <c r="E11" s="10" t="s">
        <v>121</v>
      </c>
      <c r="F11" s="67" t="s">
        <v>29</v>
      </c>
      <c r="G11" s="11" t="s">
        <v>29</v>
      </c>
      <c r="H11" s="12">
        <v>6.2</v>
      </c>
      <c r="I11" s="12">
        <v>125</v>
      </c>
      <c r="J11" s="12">
        <v>40</v>
      </c>
      <c r="K11" s="12">
        <v>53</v>
      </c>
      <c r="L11" s="12">
        <v>65</v>
      </c>
      <c r="M11" s="12" t="s">
        <v>15</v>
      </c>
      <c r="N11" s="12">
        <v>0</v>
      </c>
      <c r="O11" s="55">
        <f t="shared" si="0"/>
        <v>5.9060779556652578</v>
      </c>
      <c r="P11" s="23"/>
      <c r="Q11" s="12" t="s">
        <v>1</v>
      </c>
      <c r="R11" s="12">
        <f>0.1/5</f>
        <v>0.02</v>
      </c>
      <c r="S11" s="12">
        <f>0.3/5</f>
        <v>0.06</v>
      </c>
      <c r="T11" s="12">
        <f>0.5/5</f>
        <v>0.1</v>
      </c>
      <c r="U11" s="12">
        <v>0.2</v>
      </c>
      <c r="V11" s="12">
        <v>0.69</v>
      </c>
      <c r="W11" s="12">
        <f>V11+1.65</f>
        <v>2.34</v>
      </c>
      <c r="X11" s="12">
        <v>85</v>
      </c>
      <c r="Y11" s="12">
        <v>73</v>
      </c>
      <c r="Z11" s="27">
        <v>61</v>
      </c>
      <c r="AA11" s="84" t="s">
        <v>29</v>
      </c>
      <c r="AB11" s="13" t="s">
        <v>29</v>
      </c>
      <c r="AC11" s="13" t="s">
        <v>29</v>
      </c>
      <c r="AD11" s="84">
        <f t="shared" ref="AD11:AD30" si="32">($R11*$U11*ABS(COS(RADIANS((IF($I11&gt;90,$I11-90,$I11+90)-$X11)))))/COS(RADIANS($J11))</f>
        <v>3.3563985247091204E-3</v>
      </c>
      <c r="AE11" s="13">
        <f t="shared" ref="AE11:AE30" si="33">($S11*$V11*ABS(COS(RADIANS((IF($I11&gt;90,$I11-90,$I11+90)-$Y11)))))/COS(RADIANS($K11))</f>
        <v>5.4208758412925044E-2</v>
      </c>
      <c r="AF11" s="13">
        <f t="shared" ref="AF11:AF30" si="34">($T11*$W11*ABS(COS(RADIANS((IF($I11&gt;90,$I11-90,$I11+90)-$Z11)))))/COS(RADIANS($L11))</f>
        <v>0.4976543274957842</v>
      </c>
      <c r="AH11" s="13" t="s">
        <v>29</v>
      </c>
      <c r="AI11" s="13" t="s">
        <v>29</v>
      </c>
      <c r="AJ11" s="13" t="s">
        <v>29</v>
      </c>
      <c r="AK11" s="13" t="s">
        <v>29</v>
      </c>
      <c r="AL11" s="13" t="s">
        <v>29</v>
      </c>
      <c r="AM11" s="13" t="s">
        <v>29</v>
      </c>
      <c r="AN11" s="25"/>
      <c r="AO11" s="13" t="s">
        <v>29</v>
      </c>
      <c r="AP11" s="13" t="s">
        <v>29</v>
      </c>
      <c r="AQ11" s="13" t="s">
        <v>29</v>
      </c>
      <c r="AR11" s="23"/>
      <c r="AS11" s="37">
        <f t="shared" si="3"/>
        <v>5.1362375278337611</v>
      </c>
      <c r="AT11" s="37">
        <f t="shared" si="4"/>
        <v>5.5692225555131829</v>
      </c>
      <c r="AU11" s="37">
        <f t="shared" si="5"/>
        <v>6.057056281786136</v>
      </c>
      <c r="AV11" s="37">
        <f t="shared" si="6"/>
        <v>7.5163724144729216E-2</v>
      </c>
      <c r="AW11" s="37">
        <f t="shared" si="7"/>
        <v>0.22994767822589551</v>
      </c>
      <c r="AX11" s="37">
        <f t="shared" si="8"/>
        <v>0.86791592736508394</v>
      </c>
      <c r="AY11" s="25"/>
      <c r="AZ11" s="27">
        <f t="shared" si="9"/>
        <v>151.03601032257868</v>
      </c>
      <c r="BA11" s="27">
        <f t="shared" si="10"/>
        <v>4241.8916233851405</v>
      </c>
      <c r="BB11" s="27">
        <f t="shared" si="11"/>
        <v>258585.48112676851</v>
      </c>
    </row>
    <row r="12" spans="1:54" x14ac:dyDescent="0.2">
      <c r="A12">
        <v>4</v>
      </c>
      <c r="B12">
        <v>10</v>
      </c>
      <c r="C12" s="10" t="s">
        <v>19</v>
      </c>
      <c r="D12" s="10" t="s">
        <v>122</v>
      </c>
      <c r="E12" s="10" t="s">
        <v>122</v>
      </c>
      <c r="F12" s="67" t="s">
        <v>29</v>
      </c>
      <c r="G12" s="11" t="s">
        <v>29</v>
      </c>
      <c r="H12" s="12">
        <v>11.9</v>
      </c>
      <c r="I12" s="12">
        <v>120</v>
      </c>
      <c r="J12" s="12">
        <v>40</v>
      </c>
      <c r="K12" s="12">
        <v>53</v>
      </c>
      <c r="L12" s="12">
        <v>65</v>
      </c>
      <c r="M12" s="12" t="s">
        <v>15</v>
      </c>
      <c r="N12" s="12">
        <v>0</v>
      </c>
      <c r="O12" s="55">
        <f t="shared" si="0"/>
        <v>9.1215649796776859</v>
      </c>
      <c r="P12" s="23"/>
      <c r="Q12" s="12" t="s">
        <v>1</v>
      </c>
      <c r="R12" s="12">
        <f t="shared" ref="R12:R25" si="35">0.1/5</f>
        <v>0.02</v>
      </c>
      <c r="S12" s="12">
        <f t="shared" ref="S12:S25" si="36">0.3/5</f>
        <v>0.06</v>
      </c>
      <c r="T12" s="12">
        <f t="shared" ref="T12:T25" si="37">0.5/5</f>
        <v>0.1</v>
      </c>
      <c r="U12" s="12">
        <v>0.2</v>
      </c>
      <c r="V12" s="12">
        <v>0.69</v>
      </c>
      <c r="W12" s="12">
        <f>V12+1.65</f>
        <v>2.34</v>
      </c>
      <c r="X12" s="12">
        <v>85</v>
      </c>
      <c r="Y12" s="12">
        <v>73</v>
      </c>
      <c r="Z12" s="27">
        <v>61</v>
      </c>
      <c r="AA12" s="84" t="s">
        <v>29</v>
      </c>
      <c r="AB12" s="13" t="s">
        <v>29</v>
      </c>
      <c r="AC12" s="13" t="s">
        <v>29</v>
      </c>
      <c r="AD12" s="84">
        <f t="shared" si="32"/>
        <v>2.9950034440075495E-3</v>
      </c>
      <c r="AE12" s="13">
        <f t="shared" si="33"/>
        <v>5.0311212053913638E-2</v>
      </c>
      <c r="AF12" s="13">
        <f t="shared" si="34"/>
        <v>0.47460596600380667</v>
      </c>
      <c r="AH12" s="13" t="s">
        <v>29</v>
      </c>
      <c r="AI12" s="13" t="s">
        <v>29</v>
      </c>
      <c r="AJ12" s="13" t="s">
        <v>29</v>
      </c>
      <c r="AK12" s="13" t="s">
        <v>29</v>
      </c>
      <c r="AL12" s="13" t="s">
        <v>29</v>
      </c>
      <c r="AM12" s="13" t="s">
        <v>29</v>
      </c>
      <c r="AO12" s="13" t="s">
        <v>29</v>
      </c>
      <c r="AP12" s="13" t="s">
        <v>29</v>
      </c>
      <c r="AQ12" s="13" t="s">
        <v>29</v>
      </c>
      <c r="AR12" s="23"/>
      <c r="AS12" s="37">
        <f t="shared" si="3"/>
        <v>5.6081629809908904</v>
      </c>
      <c r="AT12" s="37">
        <f t="shared" si="4"/>
        <v>6.0411480086703122</v>
      </c>
      <c r="AU12" s="37">
        <f t="shared" si="5"/>
        <v>6.5289817349432653</v>
      </c>
      <c r="AV12" s="37">
        <f t="shared" si="6"/>
        <v>0.129410947383474</v>
      </c>
      <c r="AW12" s="37">
        <f t="shared" si="7"/>
        <v>0.39590570087432359</v>
      </c>
      <c r="AX12" s="37">
        <f t="shared" si="8"/>
        <v>1.4943089061586661</v>
      </c>
      <c r="AZ12" s="27">
        <f t="shared" si="9"/>
        <v>272.67029210171376</v>
      </c>
      <c r="BA12" s="27">
        <f t="shared" si="10"/>
        <v>7869.1346264937911</v>
      </c>
      <c r="BB12" s="27">
        <f t="shared" si="11"/>
        <v>498933.95252967178</v>
      </c>
    </row>
    <row r="13" spans="1:54" x14ac:dyDescent="0.2">
      <c r="A13">
        <v>5</v>
      </c>
      <c r="B13">
        <v>11</v>
      </c>
      <c r="C13" s="10" t="s">
        <v>19</v>
      </c>
      <c r="D13" s="10" t="s">
        <v>123</v>
      </c>
      <c r="E13" s="10" t="s">
        <v>123</v>
      </c>
      <c r="F13" s="67" t="s">
        <v>29</v>
      </c>
      <c r="G13" s="11" t="s">
        <v>29</v>
      </c>
      <c r="H13" s="12">
        <v>17.399999999999999</v>
      </c>
      <c r="I13" s="12">
        <v>125</v>
      </c>
      <c r="J13" s="12">
        <v>40</v>
      </c>
      <c r="K13" s="12">
        <v>53</v>
      </c>
      <c r="L13" s="12">
        <v>65</v>
      </c>
      <c r="M13" s="12" t="s">
        <v>15</v>
      </c>
      <c r="N13" s="12">
        <v>0</v>
      </c>
      <c r="O13" s="55">
        <f>((H13*1000)^(2/3)*17.5)/1000</f>
        <v>11.750893247318272</v>
      </c>
      <c r="P13" s="23"/>
      <c r="Q13" s="12" t="s">
        <v>1</v>
      </c>
      <c r="R13" s="12">
        <f t="shared" si="35"/>
        <v>0.02</v>
      </c>
      <c r="S13" s="12">
        <f t="shared" si="36"/>
        <v>0.06</v>
      </c>
      <c r="T13" s="12">
        <f t="shared" si="37"/>
        <v>0.1</v>
      </c>
      <c r="U13" s="12">
        <v>0.2</v>
      </c>
      <c r="V13" s="12">
        <v>0.69</v>
      </c>
      <c r="W13" s="12">
        <f t="shared" ref="W13:W30" si="38">V13+1.65</f>
        <v>2.34</v>
      </c>
      <c r="X13" s="12">
        <v>85</v>
      </c>
      <c r="Y13" s="12">
        <v>73</v>
      </c>
      <c r="Z13" s="27">
        <v>61</v>
      </c>
      <c r="AA13" s="84" t="s">
        <v>29</v>
      </c>
      <c r="AB13" s="13" t="s">
        <v>29</v>
      </c>
      <c r="AC13" s="13" t="s">
        <v>29</v>
      </c>
      <c r="AD13" s="84">
        <f t="shared" si="32"/>
        <v>3.3563985247091204E-3</v>
      </c>
      <c r="AE13" s="13">
        <f t="shared" si="33"/>
        <v>5.4208758412925044E-2</v>
      </c>
      <c r="AF13" s="13">
        <f t="shared" si="34"/>
        <v>0.4976543274957842</v>
      </c>
      <c r="AH13" s="13" t="s">
        <v>29</v>
      </c>
      <c r="AI13" s="13" t="s">
        <v>29</v>
      </c>
      <c r="AJ13" s="13" t="s">
        <v>29</v>
      </c>
      <c r="AK13" s="13" t="s">
        <v>29</v>
      </c>
      <c r="AL13" s="13" t="s">
        <v>29</v>
      </c>
      <c r="AM13" s="13" t="s">
        <v>29</v>
      </c>
      <c r="AO13" s="13" t="s">
        <v>29</v>
      </c>
      <c r="AP13" s="13" t="s">
        <v>29</v>
      </c>
      <c r="AQ13" s="13" t="s">
        <v>29</v>
      </c>
      <c r="AR13" s="23"/>
      <c r="AS13" s="37">
        <f>((5/2*LOG($H13*1000))+(3/2*LOG(12))+(LOG((3.3*10^10)*(1.5*10^-5)))-9.09)/1.5</f>
        <v>5.8831667924743369</v>
      </c>
      <c r="AT13" s="37">
        <f>((5/2*LOG($H13*1000))+(3/2*LOG(17.5))+(LOG((3.3*10^10)*(3.8*10^-5)))-9.09)/1.5</f>
        <v>6.3161518201537588</v>
      </c>
      <c r="AU13" s="37">
        <f>((5/2*LOG($H13*1000))+(3/2*LOG(25))+(LOG((3.3*10^10)*(12*10^-5)))-9.09)/1.5</f>
        <v>6.8039855464267118</v>
      </c>
      <c r="AV13" s="37">
        <f>10^(5/6*LOG($H13*1000)+0.5*LOG(12)+LOG(1.5*10^-5))</f>
        <v>0.17761225259520674</v>
      </c>
      <c r="AW13" s="37">
        <f>10^(5/6*LOG($H13*1000)+0.5*LOG(17.5)+LOG(3.8*10^-5))</f>
        <v>0.54336750305370607</v>
      </c>
      <c r="AX13" s="37">
        <f>10^(5/6*LOG($H13*1000)+0.5*LOG(25)+LOG(12*10^-5))</f>
        <v>2.050889636944373</v>
      </c>
      <c r="AZ13" s="27">
        <f t="shared" si="9"/>
        <v>356.89884078564825</v>
      </c>
      <c r="BA13" s="27">
        <f t="shared" si="10"/>
        <v>10023.610924911913</v>
      </c>
      <c r="BB13" s="27">
        <f t="shared" si="11"/>
        <v>611038.77321067278</v>
      </c>
    </row>
    <row r="14" spans="1:54" x14ac:dyDescent="0.2">
      <c r="A14">
        <v>6</v>
      </c>
      <c r="B14">
        <v>12</v>
      </c>
      <c r="C14" s="10" t="s">
        <v>19</v>
      </c>
      <c r="D14" s="10" t="s">
        <v>124</v>
      </c>
      <c r="E14" s="10" t="s">
        <v>124</v>
      </c>
      <c r="F14" s="67" t="s">
        <v>29</v>
      </c>
      <c r="G14" s="11" t="s">
        <v>29</v>
      </c>
      <c r="H14" s="12">
        <v>28.2</v>
      </c>
      <c r="I14" s="12">
        <v>129</v>
      </c>
      <c r="J14" s="12">
        <v>40</v>
      </c>
      <c r="K14" s="12">
        <v>53</v>
      </c>
      <c r="L14" s="12">
        <v>65</v>
      </c>
      <c r="M14" s="12" t="s">
        <v>15</v>
      </c>
      <c r="N14" s="12">
        <v>0</v>
      </c>
      <c r="O14" s="55">
        <f>((H14*1000)^(2/3)*17.5)/1000</f>
        <v>16.213276439360268</v>
      </c>
      <c r="P14" s="23"/>
      <c r="Q14" s="12" t="s">
        <v>1</v>
      </c>
      <c r="R14" s="12">
        <f t="shared" si="35"/>
        <v>0.02</v>
      </c>
      <c r="S14" s="12">
        <f t="shared" si="36"/>
        <v>0.06</v>
      </c>
      <c r="T14" s="12">
        <f t="shared" si="37"/>
        <v>0.1</v>
      </c>
      <c r="U14" s="12">
        <v>0.2</v>
      </c>
      <c r="V14" s="12">
        <v>0.69</v>
      </c>
      <c r="W14" s="12">
        <f t="shared" si="38"/>
        <v>2.34</v>
      </c>
      <c r="X14" s="12">
        <v>85</v>
      </c>
      <c r="Y14" s="12">
        <v>73</v>
      </c>
      <c r="Z14" s="27">
        <v>61</v>
      </c>
      <c r="AA14" s="84" t="s">
        <v>29</v>
      </c>
      <c r="AB14" s="13" t="s">
        <v>29</v>
      </c>
      <c r="AC14" s="13" t="s">
        <v>29</v>
      </c>
      <c r="AD14" s="84">
        <f t="shared" si="32"/>
        <v>3.6272484015714298E-3</v>
      </c>
      <c r="AE14" s="13">
        <f t="shared" si="33"/>
        <v>5.7031071314926678E-2</v>
      </c>
      <c r="AF14" s="13">
        <f t="shared" si="34"/>
        <v>0.51337351366455208</v>
      </c>
      <c r="AH14" s="13" t="s">
        <v>29</v>
      </c>
      <c r="AI14" s="13" t="s">
        <v>29</v>
      </c>
      <c r="AJ14" s="13" t="s">
        <v>29</v>
      </c>
      <c r="AK14" s="13" t="s">
        <v>29</v>
      </c>
      <c r="AL14" s="13" t="s">
        <v>29</v>
      </c>
      <c r="AM14" s="13" t="s">
        <v>29</v>
      </c>
      <c r="AO14" s="13" t="s">
        <v>29</v>
      </c>
      <c r="AP14" s="13" t="s">
        <v>29</v>
      </c>
      <c r="AQ14" s="13" t="s">
        <v>29</v>
      </c>
      <c r="AR14" s="23"/>
      <c r="AS14" s="37">
        <f>((5/2*LOG($H14*1000))+(3/2*LOG(12))+(LOG((3.3*10^10)*(1.5*10^-5)))-9.09)/1.5</f>
        <v>6.2326665592022721</v>
      </c>
      <c r="AT14" s="37">
        <f>((5/2*LOG($H14*1000))+(3/2*LOG(17.5))+(LOG((3.3*10^10)*(3.8*10^-5)))-9.09)/1.5</f>
        <v>6.6656515868816966</v>
      </c>
      <c r="AU14" s="37">
        <f>((5/2*LOG($H14*1000))+(3/2*LOG(25))+(LOG((3.3*10^10)*(12*10^-5)))-9.09)/1.5</f>
        <v>7.153485313154647</v>
      </c>
      <c r="AV14" s="37">
        <f>10^(5/6*LOG($H14*1000)+0.5*LOG(12)+LOG(1.5*10^-5))</f>
        <v>0.26559678011095683</v>
      </c>
      <c r="AW14" s="37">
        <f>10^(5/6*LOG($H14*1000)+0.5*LOG(17.5)+LOG(3.8*10^-5))</f>
        <v>0.81253774511212884</v>
      </c>
      <c r="AX14" s="37">
        <f>10^(5/6*LOG($H14*1000)+0.5*LOG(25)+LOG(12*10^-5))</f>
        <v>3.0668474498591829</v>
      </c>
      <c r="AZ14" s="27">
        <f t="shared" ref="AZ14:AZ22" si="39">AV14*1000/AF14</f>
        <v>517.3558297058986</v>
      </c>
      <c r="BA14" s="27">
        <f t="shared" ref="BA14:BA22" si="40">AW14*1000/AE14</f>
        <v>14247.281812843383</v>
      </c>
      <c r="BB14" s="27">
        <f t="shared" ref="BB14:BB22" si="41">AX14*1000/AD14</f>
        <v>845502.46090963471</v>
      </c>
    </row>
    <row r="15" spans="1:54" x14ac:dyDescent="0.2">
      <c r="A15" t="s">
        <v>29</v>
      </c>
      <c r="B15" t="s">
        <v>29</v>
      </c>
      <c r="C15" s="10" t="s">
        <v>19</v>
      </c>
      <c r="D15" s="10" t="s">
        <v>131</v>
      </c>
      <c r="E15" s="10"/>
      <c r="F15" s="67" t="s">
        <v>29</v>
      </c>
      <c r="G15" s="67" t="s">
        <v>29</v>
      </c>
      <c r="H15" s="12">
        <v>63.7</v>
      </c>
      <c r="I15" s="12">
        <v>139</v>
      </c>
      <c r="J15" s="12">
        <v>40</v>
      </c>
      <c r="K15" s="12">
        <v>53</v>
      </c>
      <c r="L15" s="12">
        <v>65</v>
      </c>
      <c r="M15" s="12" t="s">
        <v>15</v>
      </c>
      <c r="N15" s="12">
        <v>0</v>
      </c>
      <c r="O15" s="55">
        <f t="shared" ref="O15:O16" si="42">((H15*1000)^(2/3)*17.5)/1000</f>
        <v>27.912431497819</v>
      </c>
      <c r="P15" s="23"/>
      <c r="Q15" s="12" t="s">
        <v>1</v>
      </c>
      <c r="R15" s="12">
        <f t="shared" si="35"/>
        <v>0.02</v>
      </c>
      <c r="S15" s="12">
        <f t="shared" si="36"/>
        <v>0.06</v>
      </c>
      <c r="T15" s="12">
        <f t="shared" si="37"/>
        <v>0.1</v>
      </c>
      <c r="U15" s="12">
        <v>0.2</v>
      </c>
      <c r="V15" s="12">
        <v>0.69</v>
      </c>
      <c r="W15" s="12">
        <f t="shared" ref="W15" si="43">V15+1.65</f>
        <v>2.34</v>
      </c>
      <c r="X15" s="12">
        <v>85</v>
      </c>
      <c r="Y15" s="12">
        <v>73</v>
      </c>
      <c r="Z15" s="27">
        <v>61</v>
      </c>
      <c r="AA15" s="84" t="s">
        <v>29</v>
      </c>
      <c r="AB15" s="13" t="s">
        <v>29</v>
      </c>
      <c r="AC15" s="13" t="s">
        <v>29</v>
      </c>
      <c r="AD15" s="84">
        <f t="shared" si="32"/>
        <v>4.2243867266029897E-3</v>
      </c>
      <c r="AE15" s="13">
        <f t="shared" si="33"/>
        <v>6.284452945078485E-2</v>
      </c>
      <c r="AF15" s="13">
        <f t="shared" si="34"/>
        <v>0.54159168993067686</v>
      </c>
      <c r="AH15" s="13" t="s">
        <v>29</v>
      </c>
      <c r="AI15" s="13" t="s">
        <v>29</v>
      </c>
      <c r="AJ15" s="13" t="s">
        <v>29</v>
      </c>
      <c r="AK15" s="13" t="s">
        <v>29</v>
      </c>
      <c r="AL15" s="13" t="s">
        <v>29</v>
      </c>
      <c r="AM15" s="13" t="s">
        <v>29</v>
      </c>
      <c r="AO15" s="13" t="s">
        <v>29</v>
      </c>
      <c r="AP15" s="13" t="s">
        <v>29</v>
      </c>
      <c r="AQ15" s="13" t="s">
        <v>29</v>
      </c>
      <c r="AS15" s="37">
        <f t="shared" si="3"/>
        <v>6.8224837658955879</v>
      </c>
      <c r="AT15" s="37">
        <f t="shared" si="4"/>
        <v>7.2554687935750124</v>
      </c>
      <c r="AU15" s="37">
        <f t="shared" si="5"/>
        <v>7.7433025198479628</v>
      </c>
      <c r="AV15" s="37">
        <f t="shared" si="6"/>
        <v>0.52375889182004898</v>
      </c>
      <c r="AW15" s="37">
        <f t="shared" si="7"/>
        <v>1.6023306787232117</v>
      </c>
      <c r="AX15" s="37">
        <f t="shared" si="8"/>
        <v>6.0478467436553078</v>
      </c>
      <c r="AZ15" s="27">
        <f t="shared" ref="AZ15" si="44">AV15*1000/AF15</f>
        <v>967.07335352041605</v>
      </c>
      <c r="BA15" s="27">
        <f t="shared" ref="BA15" si="45">AW15*1000/AE15</f>
        <v>25496.740809843082</v>
      </c>
      <c r="BB15" s="27">
        <f t="shared" ref="BB15" si="46">AX15*1000/AD15</f>
        <v>1431650.8253302465</v>
      </c>
    </row>
    <row r="16" spans="1:54" x14ac:dyDescent="0.2">
      <c r="A16">
        <v>7</v>
      </c>
      <c r="B16">
        <v>13</v>
      </c>
      <c r="C16" s="10" t="s">
        <v>19</v>
      </c>
      <c r="D16" s="10" t="s">
        <v>7</v>
      </c>
      <c r="E16" s="10" t="s">
        <v>127</v>
      </c>
      <c r="F16" s="67">
        <v>15.1</v>
      </c>
      <c r="G16" s="67">
        <v>131</v>
      </c>
      <c r="H16" s="12">
        <v>48.7</v>
      </c>
      <c r="I16" s="12">
        <v>134</v>
      </c>
      <c r="J16" s="12">
        <v>40</v>
      </c>
      <c r="K16" s="12">
        <v>53</v>
      </c>
      <c r="L16" s="12">
        <v>65</v>
      </c>
      <c r="M16" s="12" t="s">
        <v>15</v>
      </c>
      <c r="N16" s="12">
        <v>0</v>
      </c>
      <c r="O16" s="55">
        <f t="shared" si="42"/>
        <v>23.33766256476682</v>
      </c>
      <c r="P16" s="23"/>
      <c r="Q16" s="12" t="s">
        <v>1</v>
      </c>
      <c r="R16" s="12">
        <f t="shared" si="35"/>
        <v>0.02</v>
      </c>
      <c r="S16" s="12">
        <f t="shared" si="36"/>
        <v>0.06</v>
      </c>
      <c r="T16" s="12">
        <f t="shared" si="37"/>
        <v>0.1</v>
      </c>
      <c r="U16" s="12">
        <v>0.2</v>
      </c>
      <c r="V16" s="12">
        <v>0.69</v>
      </c>
      <c r="W16" s="12">
        <f t="shared" si="38"/>
        <v>2.34</v>
      </c>
      <c r="X16" s="12">
        <v>85</v>
      </c>
      <c r="Y16" s="12">
        <v>73</v>
      </c>
      <c r="Z16" s="27">
        <v>61</v>
      </c>
      <c r="AA16" s="84">
        <f t="shared" ref="AA16:AA21" si="47">(R16*U16*ABS(COS(RADIANS((IF($G16&gt;90,$G16-90,$G16+90)-$X16)))))/COS(RADIANS(J16))</f>
        <v>3.7561256754756046E-3</v>
      </c>
      <c r="AB16" s="13">
        <f t="shared" ref="AB16:AB21" si="48">(S16*V16*ABS(COS(RADIANS((IF($G16&gt;90,$G16-90,$G16+90)-$Y16)))))/COS(RADIANS(K16))</f>
        <v>5.8338841388487078E-2</v>
      </c>
      <c r="AC16" s="13">
        <f t="shared" ref="AC16:AC21" si="49">(T16*W16*ABS(COS(RADIANS((IF($G16&gt;90,$G16-90,$G16+90)-$Z16)))))/COS(RADIANS(L16))</f>
        <v>0.52029950707339878</v>
      </c>
      <c r="AD16" s="84">
        <f t="shared" si="32"/>
        <v>3.9408135494068434E-3</v>
      </c>
      <c r="AE16" s="13">
        <f t="shared" si="33"/>
        <v>6.0166753043023859E-2</v>
      </c>
      <c r="AF16" s="13">
        <f t="shared" si="34"/>
        <v>0.52949749964342352</v>
      </c>
      <c r="AH16" s="37">
        <f t="shared" ref="AH16:AH24" si="50">((5/2*LOG($F16*1000))+(3/2*LOG(12))+(LOG((3.3*10^10)*(1.5*10^-5)))-9.09)/1.5</f>
        <v>5.7805462908252876</v>
      </c>
      <c r="AI16" s="37">
        <f t="shared" ref="AI16:AI24" si="51">((5/2*LOG($F16*1000))+(3/2*LOG(17.5))+(LOG((3.3*10^10)*(3.8*10^-5)))-9.09)/1.5</f>
        <v>6.2135313185047094</v>
      </c>
      <c r="AJ16" s="37">
        <f t="shared" ref="AJ16:AJ24" si="52">((5/2*LOG($F16*1000))+(3/2*LOG(25))+(LOG((3.3*10^10)*(12*10^-5)))-9.09)/1.5</f>
        <v>6.7013650447776625</v>
      </c>
      <c r="AK16" s="37">
        <f t="shared" ref="AK16:AK24" si="53">10^(5/6*LOG($F16*1000)+0.5*LOG(12)+LOG(1.5*10^-5))</f>
        <v>0.157820229826652</v>
      </c>
      <c r="AL16" s="37">
        <f t="shared" ref="AL16:AL24" si="54">10^(5/6*LOG($F16*1000)+0.5*LOG(17.5)+LOG(3.8*10^-5))</f>
        <v>0.48281795292417895</v>
      </c>
      <c r="AM16" s="37">
        <f t="shared" ref="AM16:AM24" si="55">10^(5/6*LOG($F16*1000)+0.5*LOG(25)+LOG(12*10^-5))</f>
        <v>1.822351043479727</v>
      </c>
      <c r="AO16" s="27">
        <f t="shared" ref="AO16:AO24" si="56">AK16*1000/AC16</f>
        <v>303.32573389193749</v>
      </c>
      <c r="AP16" s="27">
        <f t="shared" ref="AP16:AP24" si="57">AL16*1000/AB16</f>
        <v>8276.0977323670504</v>
      </c>
      <c r="AQ16" s="27">
        <f t="shared" ref="AQ16:AQ24" si="58">AM16*1000/AA16</f>
        <v>485167.75021085492</v>
      </c>
      <c r="AS16" s="37">
        <f t="shared" si="3"/>
        <v>6.6281329806943958</v>
      </c>
      <c r="AT16" s="37">
        <f t="shared" si="4"/>
        <v>7.0611180083738176</v>
      </c>
      <c r="AU16" s="37">
        <f t="shared" si="5"/>
        <v>7.5489517346467707</v>
      </c>
      <c r="AV16" s="37">
        <f t="shared" si="6"/>
        <v>0.4187511535602832</v>
      </c>
      <c r="AW16" s="37">
        <f>10^(5/6*LOG($H16*1000)+0.5*LOG(17.5)+LOG(3.8*10^-5))</f>
        <v>1.2810814872636249</v>
      </c>
      <c r="AX16" s="37">
        <f t="shared" si="8"/>
        <v>4.8353218246299265</v>
      </c>
      <c r="AZ16" s="27">
        <f t="shared" si="39"/>
        <v>790.84632853277003</v>
      </c>
      <c r="BA16" s="27">
        <f t="shared" si="40"/>
        <v>21292.182517270845</v>
      </c>
      <c r="BB16" s="27">
        <f t="shared" si="41"/>
        <v>1226985.6881094314</v>
      </c>
    </row>
    <row r="17" spans="1:54" x14ac:dyDescent="0.2">
      <c r="A17">
        <v>7</v>
      </c>
      <c r="B17">
        <v>14</v>
      </c>
      <c r="C17" s="10" t="s">
        <v>19</v>
      </c>
      <c r="D17" s="10" t="s">
        <v>7</v>
      </c>
      <c r="E17" s="10" t="s">
        <v>138</v>
      </c>
      <c r="F17" s="67">
        <v>1.2</v>
      </c>
      <c r="G17" s="11">
        <v>39</v>
      </c>
      <c r="H17" s="12">
        <v>48.7</v>
      </c>
      <c r="I17" s="12">
        <v>134</v>
      </c>
      <c r="J17" s="12">
        <v>40</v>
      </c>
      <c r="K17" s="12">
        <v>53</v>
      </c>
      <c r="L17" s="12">
        <v>65</v>
      </c>
      <c r="M17" s="12" t="s">
        <v>15</v>
      </c>
      <c r="N17" s="12">
        <v>0</v>
      </c>
      <c r="O17" s="55">
        <f t="shared" ref="O17:O18" si="59">((H17*1000)^(2/3)*17.5)/1000</f>
        <v>23.33766256476682</v>
      </c>
      <c r="P17" s="23"/>
      <c r="Q17" s="12" t="s">
        <v>1</v>
      </c>
      <c r="R17" s="12">
        <f t="shared" si="35"/>
        <v>0.02</v>
      </c>
      <c r="S17" s="12">
        <f t="shared" si="36"/>
        <v>0.06</v>
      </c>
      <c r="T17" s="12">
        <f t="shared" si="37"/>
        <v>0.1</v>
      </c>
      <c r="U17" s="12">
        <v>0.2</v>
      </c>
      <c r="V17" s="12">
        <v>0.69</v>
      </c>
      <c r="W17" s="12">
        <f t="shared" ref="W17" si="60">V17+1.65</f>
        <v>2.34</v>
      </c>
      <c r="X17" s="12">
        <v>85</v>
      </c>
      <c r="Y17" s="12">
        <v>73</v>
      </c>
      <c r="Z17" s="27">
        <v>61</v>
      </c>
      <c r="AA17" s="84" t="s">
        <v>29</v>
      </c>
      <c r="AB17" s="13" t="s">
        <v>29</v>
      </c>
      <c r="AC17" s="13" t="s">
        <v>29</v>
      </c>
      <c r="AD17" s="84">
        <f t="shared" si="32"/>
        <v>3.9408135494068434E-3</v>
      </c>
      <c r="AE17" s="13">
        <f t="shared" si="33"/>
        <v>6.0166753043023859E-2</v>
      </c>
      <c r="AF17" s="13">
        <f t="shared" si="34"/>
        <v>0.52949749964342352</v>
      </c>
      <c r="AH17" s="13" t="s">
        <v>29</v>
      </c>
      <c r="AI17" s="13" t="s">
        <v>29</v>
      </c>
      <c r="AJ17" s="13" t="s">
        <v>29</v>
      </c>
      <c r="AK17" s="13" t="s">
        <v>29</v>
      </c>
      <c r="AL17" s="13" t="s">
        <v>29</v>
      </c>
      <c r="AM17" s="13" t="s">
        <v>29</v>
      </c>
      <c r="AO17" s="13" t="s">
        <v>29</v>
      </c>
      <c r="AP17" s="13" t="s">
        <v>29</v>
      </c>
      <c r="AQ17" s="13" t="s">
        <v>29</v>
      </c>
      <c r="AS17" s="37">
        <f t="shared" si="3"/>
        <v>6.6281329806943958</v>
      </c>
      <c r="AT17" s="37">
        <f t="shared" si="4"/>
        <v>7.0611180083738176</v>
      </c>
      <c r="AU17" s="37">
        <f t="shared" si="5"/>
        <v>7.5489517346467707</v>
      </c>
      <c r="AV17" s="37">
        <f t="shared" si="6"/>
        <v>0.4187511535602832</v>
      </c>
      <c r="AW17" s="37">
        <f t="shared" si="7"/>
        <v>1.2810814872636249</v>
      </c>
      <c r="AX17" s="37">
        <f t="shared" si="8"/>
        <v>4.8353218246299265</v>
      </c>
      <c r="AZ17" s="27">
        <f t="shared" si="39"/>
        <v>790.84632853277003</v>
      </c>
      <c r="BA17" s="27">
        <f t="shared" si="40"/>
        <v>21292.182517270845</v>
      </c>
      <c r="BB17" s="27">
        <f t="shared" si="41"/>
        <v>1226985.6881094314</v>
      </c>
    </row>
    <row r="18" spans="1:54" x14ac:dyDescent="0.2">
      <c r="A18">
        <v>7</v>
      </c>
      <c r="B18">
        <v>15</v>
      </c>
      <c r="C18" s="10" t="s">
        <v>19</v>
      </c>
      <c r="D18" s="10" t="s">
        <v>7</v>
      </c>
      <c r="E18" s="10" t="s">
        <v>128</v>
      </c>
      <c r="F18" s="67">
        <v>32.4</v>
      </c>
      <c r="G18" s="11">
        <v>138</v>
      </c>
      <c r="H18" s="12">
        <v>48.7</v>
      </c>
      <c r="I18" s="12">
        <v>134</v>
      </c>
      <c r="J18" s="12">
        <v>40</v>
      </c>
      <c r="K18" s="12">
        <v>53</v>
      </c>
      <c r="L18" s="12">
        <v>65</v>
      </c>
      <c r="M18" s="12" t="s">
        <v>15</v>
      </c>
      <c r="N18" s="12">
        <v>0</v>
      </c>
      <c r="O18" s="55">
        <f t="shared" si="59"/>
        <v>23.33766256476682</v>
      </c>
      <c r="P18" s="23"/>
      <c r="Q18" s="12" t="s">
        <v>1</v>
      </c>
      <c r="R18" s="12">
        <f t="shared" si="35"/>
        <v>0.02</v>
      </c>
      <c r="S18" s="12">
        <f t="shared" si="36"/>
        <v>0.06</v>
      </c>
      <c r="T18" s="12">
        <f t="shared" si="37"/>
        <v>0.1</v>
      </c>
      <c r="U18" s="12">
        <v>0.2</v>
      </c>
      <c r="V18" s="12">
        <v>0.69</v>
      </c>
      <c r="W18" s="12">
        <f t="shared" si="38"/>
        <v>2.34</v>
      </c>
      <c r="X18" s="12">
        <v>85</v>
      </c>
      <c r="Y18" s="12">
        <v>73</v>
      </c>
      <c r="Z18" s="27">
        <v>61</v>
      </c>
      <c r="AA18" s="84">
        <f t="shared" si="47"/>
        <v>4.1701784653413532E-3</v>
      </c>
      <c r="AB18" s="13">
        <f t="shared" si="48"/>
        <v>6.2346636324892138E-2</v>
      </c>
      <c r="AC18" s="13">
        <f t="shared" si="49"/>
        <v>0.53950010162986684</v>
      </c>
      <c r="AD18" s="84">
        <f t="shared" si="32"/>
        <v>3.9408135494068434E-3</v>
      </c>
      <c r="AE18" s="13">
        <f t="shared" si="33"/>
        <v>6.0166753043023859E-2</v>
      </c>
      <c r="AF18" s="13">
        <f t="shared" si="34"/>
        <v>0.52949749964342352</v>
      </c>
      <c r="AH18" s="37">
        <f t="shared" si="50"/>
        <v>6.3331597290143575</v>
      </c>
      <c r="AI18" s="37">
        <f t="shared" si="51"/>
        <v>6.7661447566937793</v>
      </c>
      <c r="AJ18" s="37">
        <f t="shared" si="52"/>
        <v>7.2539784829667324</v>
      </c>
      <c r="AK18" s="37">
        <f t="shared" si="53"/>
        <v>0.29817373853348189</v>
      </c>
      <c r="AL18" s="37">
        <f t="shared" si="54"/>
        <v>0.91220012930289851</v>
      </c>
      <c r="AM18" s="37">
        <f t="shared" si="55"/>
        <v>3.4430137641516647</v>
      </c>
      <c r="AO18" s="27">
        <f t="shared" si="56"/>
        <v>552.68523144421761</v>
      </c>
      <c r="AP18" s="27">
        <f t="shared" si="57"/>
        <v>14631.104147293012</v>
      </c>
      <c r="AQ18" s="27">
        <f t="shared" si="58"/>
        <v>825627.4384338212</v>
      </c>
      <c r="AS18" s="37">
        <f t="shared" si="3"/>
        <v>6.6281329806943958</v>
      </c>
      <c r="AT18" s="37">
        <f t="shared" si="4"/>
        <v>7.0611180083738176</v>
      </c>
      <c r="AU18" s="37">
        <f t="shared" si="5"/>
        <v>7.5489517346467707</v>
      </c>
      <c r="AV18" s="37">
        <f t="shared" si="6"/>
        <v>0.4187511535602832</v>
      </c>
      <c r="AW18" s="37">
        <f t="shared" si="7"/>
        <v>1.2810814872636249</v>
      </c>
      <c r="AX18" s="37">
        <f t="shared" si="8"/>
        <v>4.8353218246299265</v>
      </c>
      <c r="AZ18" s="27">
        <f t="shared" si="39"/>
        <v>790.84632853277003</v>
      </c>
      <c r="BA18" s="27">
        <f t="shared" si="40"/>
        <v>21292.182517270845</v>
      </c>
      <c r="BB18" s="27">
        <f t="shared" si="41"/>
        <v>1226985.6881094314</v>
      </c>
    </row>
    <row r="19" spans="1:54" x14ac:dyDescent="0.2">
      <c r="A19">
        <v>8</v>
      </c>
      <c r="B19">
        <v>16</v>
      </c>
      <c r="C19" s="10" t="s">
        <v>19</v>
      </c>
      <c r="D19" s="10" t="s">
        <v>119</v>
      </c>
      <c r="E19" s="10" t="s">
        <v>129</v>
      </c>
      <c r="F19" s="67">
        <v>18</v>
      </c>
      <c r="G19" s="11">
        <v>138</v>
      </c>
      <c r="H19" s="12">
        <v>30</v>
      </c>
      <c r="I19" s="12">
        <v>140</v>
      </c>
      <c r="J19" s="12">
        <v>40</v>
      </c>
      <c r="K19" s="12">
        <v>53</v>
      </c>
      <c r="L19" s="12">
        <v>65</v>
      </c>
      <c r="M19" s="12" t="s">
        <v>14</v>
      </c>
      <c r="N19" s="12">
        <v>0</v>
      </c>
      <c r="O19" s="55">
        <f t="shared" si="0"/>
        <v>16.896064230598519</v>
      </c>
      <c r="P19" s="23"/>
      <c r="Q19" s="12" t="s">
        <v>1</v>
      </c>
      <c r="R19" s="12">
        <f t="shared" si="35"/>
        <v>0.02</v>
      </c>
      <c r="S19" s="12">
        <f t="shared" si="36"/>
        <v>0.06</v>
      </c>
      <c r="T19" s="12">
        <f t="shared" si="37"/>
        <v>0.1</v>
      </c>
      <c r="U19" s="12">
        <v>0.2</v>
      </c>
      <c r="V19" s="12">
        <v>0.69</v>
      </c>
      <c r="W19" s="12">
        <f t="shared" si="38"/>
        <v>2.34</v>
      </c>
      <c r="X19" s="12">
        <v>85</v>
      </c>
      <c r="Y19" s="12">
        <v>73</v>
      </c>
      <c r="Z19" s="27">
        <v>61</v>
      </c>
      <c r="AA19" s="84">
        <f t="shared" si="47"/>
        <v>4.1701784653413532E-3</v>
      </c>
      <c r="AB19" s="13">
        <f t="shared" si="48"/>
        <v>6.2346636324892138E-2</v>
      </c>
      <c r="AC19" s="13">
        <f t="shared" si="49"/>
        <v>0.53950010162986684</v>
      </c>
      <c r="AD19" s="84">
        <f t="shared" si="32"/>
        <v>4.2773081987451502E-3</v>
      </c>
      <c r="AE19" s="13">
        <f t="shared" si="33"/>
        <v>6.3323279524218234E-2</v>
      </c>
      <c r="AF19" s="13">
        <f t="shared" si="34"/>
        <v>0.54351830415621738</v>
      </c>
      <c r="AH19" s="37">
        <f t="shared" si="50"/>
        <v>5.9077055538421819</v>
      </c>
      <c r="AI19" s="37">
        <f t="shared" si="51"/>
        <v>6.3406905815216037</v>
      </c>
      <c r="AJ19" s="37">
        <f t="shared" si="52"/>
        <v>6.8285243077945568</v>
      </c>
      <c r="AK19" s="37">
        <f t="shared" si="53"/>
        <v>0.18270157994077443</v>
      </c>
      <c r="AL19" s="37">
        <f t="shared" si="54"/>
        <v>0.55893723459856059</v>
      </c>
      <c r="AM19" s="37">
        <f t="shared" si="55"/>
        <v>2.1096561272035257</v>
      </c>
      <c r="AO19" s="27">
        <f t="shared" si="56"/>
        <v>338.64976000712585</v>
      </c>
      <c r="AP19" s="27">
        <f t="shared" si="57"/>
        <v>8964.9942249635478</v>
      </c>
      <c r="AQ19" s="27">
        <f t="shared" si="58"/>
        <v>505891.08949101967</v>
      </c>
      <c r="AS19" s="37">
        <f t="shared" si="3"/>
        <v>6.2774534698694424</v>
      </c>
      <c r="AT19" s="37">
        <f t="shared" si="4"/>
        <v>6.7104384975488642</v>
      </c>
      <c r="AU19" s="37">
        <f t="shared" si="5"/>
        <v>7.1982722238218173</v>
      </c>
      <c r="AV19" s="37">
        <f t="shared" si="6"/>
        <v>0.27965092553584775</v>
      </c>
      <c r="AW19" s="37">
        <f t="shared" si="7"/>
        <v>0.85553346075389081</v>
      </c>
      <c r="AX19" s="37">
        <f t="shared" si="8"/>
        <v>3.229130742744994</v>
      </c>
      <c r="AZ19" s="27">
        <f t="shared" si="39"/>
        <v>514.51979334898499</v>
      </c>
      <c r="BA19" s="27">
        <f t="shared" si="40"/>
        <v>13510.567790897323</v>
      </c>
      <c r="BB19" s="27">
        <f t="shared" si="41"/>
        <v>754944.60363934876</v>
      </c>
    </row>
    <row r="20" spans="1:54" x14ac:dyDescent="0.2">
      <c r="A20">
        <v>8</v>
      </c>
      <c r="B20">
        <v>17</v>
      </c>
      <c r="C20" s="10" t="s">
        <v>19</v>
      </c>
      <c r="D20" s="10" t="s">
        <v>119</v>
      </c>
      <c r="E20" s="10" t="s">
        <v>140</v>
      </c>
      <c r="F20" s="67">
        <v>1.1000000000000001</v>
      </c>
      <c r="G20" s="11">
        <v>91</v>
      </c>
      <c r="H20" s="12">
        <v>30</v>
      </c>
      <c r="I20" s="12">
        <v>140</v>
      </c>
      <c r="J20" s="12">
        <v>40</v>
      </c>
      <c r="K20" s="12">
        <v>53</v>
      </c>
      <c r="L20" s="12">
        <v>65</v>
      </c>
      <c r="M20" s="12" t="s">
        <v>15</v>
      </c>
      <c r="N20" s="12">
        <v>0</v>
      </c>
      <c r="O20" s="55">
        <f t="shared" si="0"/>
        <v>16.896064230598519</v>
      </c>
      <c r="P20" s="23"/>
      <c r="Q20" s="12" t="s">
        <v>1</v>
      </c>
      <c r="R20" s="12">
        <f t="shared" si="35"/>
        <v>0.02</v>
      </c>
      <c r="S20" s="12">
        <f t="shared" si="36"/>
        <v>0.06</v>
      </c>
      <c r="T20" s="12">
        <f t="shared" si="37"/>
        <v>0.1</v>
      </c>
      <c r="U20" s="12">
        <v>0.2</v>
      </c>
      <c r="V20" s="12">
        <v>0.69</v>
      </c>
      <c r="W20" s="12">
        <f t="shared" si="38"/>
        <v>2.34</v>
      </c>
      <c r="X20" s="12">
        <v>85</v>
      </c>
      <c r="Y20" s="12">
        <v>73</v>
      </c>
      <c r="Z20" s="27">
        <v>61</v>
      </c>
      <c r="AA20" s="84" t="s">
        <v>29</v>
      </c>
      <c r="AB20" s="13" t="s">
        <v>29</v>
      </c>
      <c r="AC20" s="13" t="s">
        <v>29</v>
      </c>
      <c r="AD20" s="84">
        <f t="shared" si="32"/>
        <v>4.2773081987451502E-3</v>
      </c>
      <c r="AE20" s="13">
        <f t="shared" si="33"/>
        <v>6.3323279524218234E-2</v>
      </c>
      <c r="AF20" s="13">
        <f t="shared" si="34"/>
        <v>0.54351830415621738</v>
      </c>
      <c r="AH20" s="13" t="s">
        <v>29</v>
      </c>
      <c r="AI20" s="13" t="s">
        <v>29</v>
      </c>
      <c r="AJ20" s="13" t="s">
        <v>29</v>
      </c>
      <c r="AK20" s="13" t="s">
        <v>29</v>
      </c>
      <c r="AL20" s="13" t="s">
        <v>29</v>
      </c>
      <c r="AM20" s="13" t="s">
        <v>29</v>
      </c>
      <c r="AO20" s="13" t="s">
        <v>29</v>
      </c>
      <c r="AP20" s="13" t="s">
        <v>29</v>
      </c>
      <c r="AQ20" s="13" t="s">
        <v>29</v>
      </c>
      <c r="AS20" s="37">
        <f t="shared" si="3"/>
        <v>6.2774534698694424</v>
      </c>
      <c r="AT20" s="37">
        <f t="shared" si="4"/>
        <v>6.7104384975488642</v>
      </c>
      <c r="AU20" s="37">
        <f t="shared" si="5"/>
        <v>7.1982722238218173</v>
      </c>
      <c r="AV20" s="37">
        <f t="shared" si="6"/>
        <v>0.27965092553584775</v>
      </c>
      <c r="AW20" s="37">
        <f t="shared" si="7"/>
        <v>0.85553346075389081</v>
      </c>
      <c r="AX20" s="37">
        <f t="shared" si="8"/>
        <v>3.229130742744994</v>
      </c>
      <c r="AZ20" s="27">
        <f t="shared" ref="AZ20" si="61">AV20*1000/AF20</f>
        <v>514.51979334898499</v>
      </c>
      <c r="BA20" s="27">
        <f t="shared" ref="BA20" si="62">AW20*1000/AE20</f>
        <v>13510.567790897323</v>
      </c>
      <c r="BB20" s="27">
        <f t="shared" ref="BB20" si="63">AX20*1000/AD20</f>
        <v>754944.60363934876</v>
      </c>
    </row>
    <row r="21" spans="1:54" x14ac:dyDescent="0.2">
      <c r="A21">
        <v>8</v>
      </c>
      <c r="B21">
        <v>18</v>
      </c>
      <c r="C21" s="10" t="s">
        <v>19</v>
      </c>
      <c r="D21" s="10" t="s">
        <v>119</v>
      </c>
      <c r="E21" s="10" t="s">
        <v>130</v>
      </c>
      <c r="F21" s="67">
        <v>10.9</v>
      </c>
      <c r="G21" s="11">
        <v>146</v>
      </c>
      <c r="H21" s="12">
        <v>30</v>
      </c>
      <c r="I21" s="12">
        <v>140</v>
      </c>
      <c r="J21" s="12">
        <v>40</v>
      </c>
      <c r="K21" s="12">
        <v>53</v>
      </c>
      <c r="L21" s="12">
        <v>65</v>
      </c>
      <c r="M21" s="12" t="s">
        <v>14</v>
      </c>
      <c r="N21" s="12">
        <v>0</v>
      </c>
      <c r="O21" s="55">
        <f t="shared" si="0"/>
        <v>16.896064230598519</v>
      </c>
      <c r="P21" s="23"/>
      <c r="Q21" s="12" t="s">
        <v>1</v>
      </c>
      <c r="R21" s="12">
        <f t="shared" si="35"/>
        <v>0.02</v>
      </c>
      <c r="S21" s="12">
        <f t="shared" si="36"/>
        <v>0.06</v>
      </c>
      <c r="T21" s="12">
        <f t="shared" si="37"/>
        <v>0.1</v>
      </c>
      <c r="U21" s="12">
        <v>0.2</v>
      </c>
      <c r="V21" s="12">
        <v>0.69</v>
      </c>
      <c r="W21" s="12">
        <f t="shared" si="38"/>
        <v>2.34</v>
      </c>
      <c r="X21" s="12">
        <v>85</v>
      </c>
      <c r="Y21" s="12">
        <v>73</v>
      </c>
      <c r="Z21" s="27">
        <v>61</v>
      </c>
      <c r="AA21" s="84">
        <f t="shared" si="47"/>
        <v>4.5669397643737196E-3</v>
      </c>
      <c r="AB21" s="13">
        <f t="shared" si="48"/>
        <v>6.5786022903697117E-2</v>
      </c>
      <c r="AC21" s="13">
        <f t="shared" si="49"/>
        <v>0.55158420839015831</v>
      </c>
      <c r="AD21" s="84">
        <f t="shared" si="32"/>
        <v>4.2773081987451502E-3</v>
      </c>
      <c r="AE21" s="13">
        <f t="shared" si="33"/>
        <v>6.3323279524218234E-2</v>
      </c>
      <c r="AF21" s="13">
        <f t="shared" si="34"/>
        <v>0.54351830415621738</v>
      </c>
      <c r="AH21" s="37">
        <f t="shared" si="50"/>
        <v>5.5446288752377102</v>
      </c>
      <c r="AI21" s="37">
        <f t="shared" si="51"/>
        <v>5.977613902917132</v>
      </c>
      <c r="AJ21" s="37">
        <f t="shared" si="52"/>
        <v>6.4654476291900851</v>
      </c>
      <c r="AK21" s="37">
        <f t="shared" si="53"/>
        <v>0.12028292032256523</v>
      </c>
      <c r="AL21" s="37">
        <f t="shared" si="54"/>
        <v>0.36798041306663748</v>
      </c>
      <c r="AM21" s="37">
        <f t="shared" si="55"/>
        <v>1.3889075285429469</v>
      </c>
      <c r="AO21" s="27">
        <f t="shared" si="56"/>
        <v>218.06810001617043</v>
      </c>
      <c r="AP21" s="27">
        <f t="shared" si="57"/>
        <v>5593.5956731313108</v>
      </c>
      <c r="AQ21" s="27">
        <f t="shared" si="58"/>
        <v>304122.1474777679</v>
      </c>
      <c r="AS21" s="37">
        <f t="shared" si="3"/>
        <v>6.2774534698694424</v>
      </c>
      <c r="AT21" s="37">
        <f t="shared" si="4"/>
        <v>6.7104384975488642</v>
      </c>
      <c r="AU21" s="37">
        <f t="shared" si="5"/>
        <v>7.1982722238218173</v>
      </c>
      <c r="AV21" s="37">
        <f t="shared" si="6"/>
        <v>0.27965092553584775</v>
      </c>
      <c r="AW21" s="37">
        <f t="shared" si="7"/>
        <v>0.85553346075389081</v>
      </c>
      <c r="AX21" s="37">
        <f t="shared" si="8"/>
        <v>3.229130742744994</v>
      </c>
      <c r="AZ21" s="27">
        <f t="shared" si="39"/>
        <v>514.51979334898499</v>
      </c>
      <c r="BA21" s="27">
        <f t="shared" si="40"/>
        <v>13510.567790897323</v>
      </c>
      <c r="BB21" s="27">
        <f t="shared" si="41"/>
        <v>754944.60363934876</v>
      </c>
    </row>
    <row r="22" spans="1:54" x14ac:dyDescent="0.2">
      <c r="A22">
        <v>9</v>
      </c>
      <c r="B22">
        <v>19</v>
      </c>
      <c r="C22" s="10" t="s">
        <v>19</v>
      </c>
      <c r="D22" s="10" t="s">
        <v>120</v>
      </c>
      <c r="E22" s="10" t="s">
        <v>120</v>
      </c>
      <c r="F22" s="67">
        <v>33.1</v>
      </c>
      <c r="G22" s="11">
        <v>137</v>
      </c>
      <c r="H22" s="12">
        <v>33.1</v>
      </c>
      <c r="I22" s="12">
        <v>137</v>
      </c>
      <c r="J22" s="12">
        <v>40</v>
      </c>
      <c r="K22" s="12">
        <v>53</v>
      </c>
      <c r="L22" s="12">
        <v>65</v>
      </c>
      <c r="M22" s="12" t="s">
        <v>14</v>
      </c>
      <c r="N22" s="12">
        <v>0</v>
      </c>
      <c r="O22" s="55">
        <f t="shared" si="0"/>
        <v>18.040838185947027</v>
      </c>
      <c r="P22" s="23"/>
      <c r="Q22" s="12" t="s">
        <v>1</v>
      </c>
      <c r="R22" s="12">
        <f t="shared" si="35"/>
        <v>0.02</v>
      </c>
      <c r="S22" s="12">
        <f t="shared" si="36"/>
        <v>0.06</v>
      </c>
      <c r="T22" s="12">
        <f t="shared" si="37"/>
        <v>0.1</v>
      </c>
      <c r="U22" s="12">
        <v>0.2</v>
      </c>
      <c r="V22" s="12">
        <v>0.69</v>
      </c>
      <c r="W22" s="12">
        <f t="shared" si="38"/>
        <v>2.34</v>
      </c>
      <c r="X22" s="12">
        <v>85</v>
      </c>
      <c r="Y22" s="12">
        <v>73</v>
      </c>
      <c r="Z22" s="27">
        <v>61</v>
      </c>
      <c r="AA22" s="84" t="s">
        <v>29</v>
      </c>
      <c r="AB22" s="13" t="s">
        <v>29</v>
      </c>
      <c r="AC22" s="13" t="s">
        <v>29</v>
      </c>
      <c r="AD22" s="84">
        <f t="shared" si="32"/>
        <v>4.1146999273217483E-3</v>
      </c>
      <c r="AE22" s="13">
        <f t="shared" si="33"/>
        <v>6.182975180960943E-2</v>
      </c>
      <c r="AF22" s="13">
        <f t="shared" si="34"/>
        <v>0.53724417637184563</v>
      </c>
      <c r="AH22" s="13" t="s">
        <v>29</v>
      </c>
      <c r="AI22" s="13" t="s">
        <v>29</v>
      </c>
      <c r="AJ22" s="13" t="s">
        <v>29</v>
      </c>
      <c r="AK22" s="13" t="s">
        <v>29</v>
      </c>
      <c r="AL22" s="13" t="s">
        <v>29</v>
      </c>
      <c r="AM22" s="13" t="s">
        <v>29</v>
      </c>
      <c r="AO22" s="13" t="s">
        <v>29</v>
      </c>
      <c r="AP22" s="13" t="s">
        <v>29</v>
      </c>
      <c r="AQ22" s="13" t="s">
        <v>29</v>
      </c>
      <c r="AS22" s="37">
        <f t="shared" si="3"/>
        <v>6.3486313682962034</v>
      </c>
      <c r="AT22" s="37">
        <f t="shared" si="4"/>
        <v>6.7816163959756253</v>
      </c>
      <c r="AU22" s="37">
        <f t="shared" si="5"/>
        <v>7.2694501222485783</v>
      </c>
      <c r="AV22" s="37">
        <f t="shared" si="6"/>
        <v>0.30353250790159775</v>
      </c>
      <c r="AW22" s="37">
        <f t="shared" si="7"/>
        <v>0.92859416230708536</v>
      </c>
      <c r="AX22" s="37">
        <f t="shared" si="8"/>
        <v>3.5048915028958008</v>
      </c>
      <c r="AZ22" s="27">
        <f t="shared" si="39"/>
        <v>564.98054562719392</v>
      </c>
      <c r="BA22" s="27">
        <f t="shared" si="40"/>
        <v>15018.565255873558</v>
      </c>
      <c r="BB22" s="27">
        <f t="shared" si="41"/>
        <v>851797.59515954042</v>
      </c>
    </row>
    <row r="23" spans="1:54" x14ac:dyDescent="0.2">
      <c r="A23">
        <v>10</v>
      </c>
      <c r="B23">
        <v>20</v>
      </c>
      <c r="C23" s="10" t="s">
        <v>19</v>
      </c>
      <c r="D23" s="10" t="s">
        <v>44</v>
      </c>
      <c r="E23" s="10" t="s">
        <v>41</v>
      </c>
      <c r="F23" s="67">
        <v>13.8</v>
      </c>
      <c r="G23" s="11">
        <v>120</v>
      </c>
      <c r="H23" s="12">
        <v>36</v>
      </c>
      <c r="I23" s="12">
        <v>135</v>
      </c>
      <c r="J23" s="12">
        <v>40</v>
      </c>
      <c r="K23" s="12">
        <v>53</v>
      </c>
      <c r="L23" s="12">
        <v>65</v>
      </c>
      <c r="M23" s="12" t="s">
        <v>14</v>
      </c>
      <c r="N23" s="12">
        <v>0</v>
      </c>
      <c r="O23" s="55">
        <f t="shared" si="0"/>
        <v>19.079766224737462</v>
      </c>
      <c r="Q23" s="12" t="s">
        <v>1</v>
      </c>
      <c r="R23" s="12">
        <f t="shared" si="35"/>
        <v>0.02</v>
      </c>
      <c r="S23" s="12">
        <f t="shared" si="36"/>
        <v>0.06</v>
      </c>
      <c r="T23" s="12">
        <f t="shared" si="37"/>
        <v>0.1</v>
      </c>
      <c r="U23" s="12">
        <v>0.2</v>
      </c>
      <c r="V23" s="12">
        <v>0.69</v>
      </c>
      <c r="W23" s="12">
        <f t="shared" si="38"/>
        <v>2.34</v>
      </c>
      <c r="X23" s="12">
        <v>85</v>
      </c>
      <c r="Y23" s="12">
        <v>73</v>
      </c>
      <c r="Z23" s="27">
        <v>61</v>
      </c>
      <c r="AA23" s="84">
        <f t="shared" ref="AA23:AA28" si="64">(R23*U23*ABS(COS(RADIANS((IF($G23&gt;90,$G23-90,$G23+90)-$X23)))))/COS(RADIANS(J23))</f>
        <v>2.9950034440075495E-3</v>
      </c>
      <c r="AB23" s="13">
        <f t="shared" ref="AB23:AB28" si="65">(S23*V23*ABS(COS(RADIANS((IF($G23&gt;90,$G23-90,$G23+90)-$Y23)))))/COS(RADIANS(K23))</f>
        <v>5.0311212053913638E-2</v>
      </c>
      <c r="AC23" s="13">
        <f t="shared" ref="AC23:AC28" si="66">(T23*W23*ABS(COS(RADIANS((IF($G23&gt;90,$G23-90,$G23+90)-$Z23)))))/COS(RADIANS(L23))</f>
        <v>0.47460596600380667</v>
      </c>
      <c r="AD23" s="84">
        <f t="shared" si="32"/>
        <v>4.0000000000000001E-3</v>
      </c>
      <c r="AE23" s="13">
        <f t="shared" si="33"/>
        <v>6.0739644139997162E-2</v>
      </c>
      <c r="AF23" s="13">
        <f t="shared" si="34"/>
        <v>0.53224211354022666</v>
      </c>
      <c r="AH23" s="37">
        <f t="shared" si="50"/>
        <v>5.7153831893387332</v>
      </c>
      <c r="AI23" s="37">
        <f t="shared" si="51"/>
        <v>6.1483682170181551</v>
      </c>
      <c r="AJ23" s="37">
        <f t="shared" si="52"/>
        <v>6.6362019432911081</v>
      </c>
      <c r="AK23" s="37">
        <f t="shared" si="53"/>
        <v>0.14641349940134796</v>
      </c>
      <c r="AL23" s="37">
        <f t="shared" si="54"/>
        <v>0.44792144922783728</v>
      </c>
      <c r="AM23" s="37">
        <f t="shared" si="55"/>
        <v>1.6906374658472674</v>
      </c>
      <c r="AN23" s="25"/>
      <c r="AO23" s="27">
        <f t="shared" si="56"/>
        <v>308.49485655259048</v>
      </c>
      <c r="AP23" s="27">
        <f t="shared" si="57"/>
        <v>8903.0144761339361</v>
      </c>
      <c r="AQ23" s="27">
        <f t="shared" si="58"/>
        <v>564485.98389091063</v>
      </c>
      <c r="AS23" s="37">
        <f t="shared" si="3"/>
        <v>6.4094222132821486</v>
      </c>
      <c r="AT23" s="37">
        <f t="shared" si="4"/>
        <v>6.8424072409615704</v>
      </c>
      <c r="AU23" s="37">
        <f t="shared" si="5"/>
        <v>7.3302409672345235</v>
      </c>
      <c r="AV23" s="37">
        <f t="shared" si="6"/>
        <v>0.32553720674290099</v>
      </c>
      <c r="AW23" s="37">
        <f t="shared" si="7"/>
        <v>0.99591293164952632</v>
      </c>
      <c r="AX23" s="37">
        <f t="shared" si="8"/>
        <v>3.7589798788850626</v>
      </c>
      <c r="AY23" s="25"/>
      <c r="AZ23" s="27">
        <f t="shared" si="9"/>
        <v>611.63368786731121</v>
      </c>
      <c r="BA23" s="27">
        <f t="shared" si="10"/>
        <v>16396.423550886691</v>
      </c>
      <c r="BB23" s="27">
        <f t="shared" si="11"/>
        <v>939744.9697212656</v>
      </c>
    </row>
    <row r="24" spans="1:54" x14ac:dyDescent="0.2">
      <c r="A24">
        <v>10</v>
      </c>
      <c r="B24">
        <v>21</v>
      </c>
      <c r="C24" s="10" t="s">
        <v>19</v>
      </c>
      <c r="D24" s="10" t="s">
        <v>44</v>
      </c>
      <c r="E24" s="10" t="s">
        <v>42</v>
      </c>
      <c r="F24" s="67">
        <v>9.8000000000000007</v>
      </c>
      <c r="G24" s="67">
        <v>158</v>
      </c>
      <c r="H24" s="12">
        <v>36</v>
      </c>
      <c r="I24" s="12">
        <v>135</v>
      </c>
      <c r="J24" s="12">
        <v>40</v>
      </c>
      <c r="K24" s="12">
        <v>53</v>
      </c>
      <c r="L24" s="12">
        <v>65</v>
      </c>
      <c r="M24" s="12" t="s">
        <v>14</v>
      </c>
      <c r="N24" s="12">
        <v>0</v>
      </c>
      <c r="O24" s="55">
        <f t="shared" si="0"/>
        <v>19.079766224737462</v>
      </c>
      <c r="Q24" s="12" t="s">
        <v>1</v>
      </c>
      <c r="R24" s="12">
        <f t="shared" si="35"/>
        <v>0.02</v>
      </c>
      <c r="S24" s="12">
        <f t="shared" si="36"/>
        <v>0.06</v>
      </c>
      <c r="T24" s="12">
        <f t="shared" si="37"/>
        <v>0.1</v>
      </c>
      <c r="U24" s="12">
        <v>0.2</v>
      </c>
      <c r="V24" s="12">
        <v>0.69</v>
      </c>
      <c r="W24" s="12">
        <f t="shared" si="38"/>
        <v>2.34</v>
      </c>
      <c r="X24" s="12">
        <v>85</v>
      </c>
      <c r="Y24" s="12">
        <v>73</v>
      </c>
      <c r="Z24" s="27">
        <v>61</v>
      </c>
      <c r="AA24" s="84">
        <f t="shared" si="64"/>
        <v>4.9934687970290895E-3</v>
      </c>
      <c r="AB24" s="13">
        <f t="shared" si="65"/>
        <v>6.8530127887117168E-2</v>
      </c>
      <c r="AC24" s="13">
        <f t="shared" si="66"/>
        <v>0.54956404043555407</v>
      </c>
      <c r="AD24" s="84">
        <f t="shared" si="32"/>
        <v>4.0000000000000001E-3</v>
      </c>
      <c r="AE24" s="13">
        <f t="shared" si="33"/>
        <v>6.0739644139997162E-2</v>
      </c>
      <c r="AF24" s="13">
        <f t="shared" si="34"/>
        <v>0.53224211354022666</v>
      </c>
      <c r="AH24" s="37">
        <f t="shared" si="50"/>
        <v>5.4676281714908272</v>
      </c>
      <c r="AI24" s="37">
        <f t="shared" si="51"/>
        <v>5.9006131991702491</v>
      </c>
      <c r="AJ24" s="37">
        <f t="shared" si="52"/>
        <v>6.3884469254432021</v>
      </c>
      <c r="AK24" s="37">
        <f t="shared" si="53"/>
        <v>0.11007878105912429</v>
      </c>
      <c r="AL24" s="37">
        <f t="shared" si="54"/>
        <v>0.33676298526324838</v>
      </c>
      <c r="AM24" s="37">
        <f t="shared" si="55"/>
        <v>1.2710802775310275</v>
      </c>
      <c r="AN24" s="25"/>
      <c r="AO24" s="27">
        <f t="shared" si="56"/>
        <v>200.30200842813869</v>
      </c>
      <c r="AP24" s="27">
        <f t="shared" si="57"/>
        <v>4914.0866308897657</v>
      </c>
      <c r="AQ24" s="27">
        <f t="shared" si="58"/>
        <v>254548.55716476458</v>
      </c>
      <c r="AS24" s="37">
        <f t="shared" si="3"/>
        <v>6.4094222132821486</v>
      </c>
      <c r="AT24" s="37">
        <f t="shared" si="4"/>
        <v>6.8424072409615704</v>
      </c>
      <c r="AU24" s="37">
        <f t="shared" si="5"/>
        <v>7.3302409672345235</v>
      </c>
      <c r="AV24" s="37">
        <f t="shared" si="6"/>
        <v>0.32553720674290099</v>
      </c>
      <c r="AW24" s="37">
        <f t="shared" si="7"/>
        <v>0.99591293164952632</v>
      </c>
      <c r="AX24" s="37">
        <f t="shared" si="8"/>
        <v>3.7589798788850626</v>
      </c>
      <c r="AY24" s="25"/>
      <c r="AZ24" s="27">
        <f t="shared" si="9"/>
        <v>611.63368786731121</v>
      </c>
      <c r="BA24" s="27">
        <f t="shared" si="10"/>
        <v>16396.423550886691</v>
      </c>
      <c r="BB24" s="27">
        <f t="shared" si="11"/>
        <v>939744.9697212656</v>
      </c>
    </row>
    <row r="25" spans="1:54" x14ac:dyDescent="0.2">
      <c r="A25">
        <v>10</v>
      </c>
      <c r="B25">
        <v>22</v>
      </c>
      <c r="C25" s="10" t="s">
        <v>19</v>
      </c>
      <c r="D25" s="10" t="s">
        <v>44</v>
      </c>
      <c r="E25" s="10" t="s">
        <v>43</v>
      </c>
      <c r="F25" s="67">
        <v>12.4</v>
      </c>
      <c r="G25" s="67">
        <v>134</v>
      </c>
      <c r="H25" s="12">
        <v>36</v>
      </c>
      <c r="I25" s="12">
        <v>135</v>
      </c>
      <c r="J25" s="12">
        <v>40</v>
      </c>
      <c r="K25" s="12">
        <v>53</v>
      </c>
      <c r="L25" s="12">
        <v>65</v>
      </c>
      <c r="M25" s="12" t="s">
        <v>14</v>
      </c>
      <c r="N25" s="12">
        <v>0</v>
      </c>
      <c r="O25" s="55">
        <f t="shared" si="0"/>
        <v>19.079766224737462</v>
      </c>
      <c r="Q25" s="12" t="s">
        <v>1</v>
      </c>
      <c r="R25" s="12">
        <f t="shared" si="35"/>
        <v>0.02</v>
      </c>
      <c r="S25" s="12">
        <f t="shared" si="36"/>
        <v>0.06</v>
      </c>
      <c r="T25" s="12">
        <f t="shared" si="37"/>
        <v>0.1</v>
      </c>
      <c r="U25" s="12">
        <v>0.2</v>
      </c>
      <c r="V25" s="12">
        <v>0.69</v>
      </c>
      <c r="W25" s="12">
        <f t="shared" si="38"/>
        <v>2.34</v>
      </c>
      <c r="X25" s="12">
        <v>85</v>
      </c>
      <c r="Y25" s="12">
        <v>73</v>
      </c>
      <c r="Z25" s="27">
        <v>61</v>
      </c>
      <c r="AA25" s="84">
        <f t="shared" si="64"/>
        <v>3.9408135494068434E-3</v>
      </c>
      <c r="AB25" s="13">
        <f t="shared" si="65"/>
        <v>6.0166753043023859E-2</v>
      </c>
      <c r="AC25" s="13">
        <f t="shared" si="66"/>
        <v>0.52949749964342352</v>
      </c>
      <c r="AD25" s="84">
        <f t="shared" si="32"/>
        <v>4.0000000000000001E-3</v>
      </c>
      <c r="AE25" s="13">
        <f t="shared" si="33"/>
        <v>6.0739644139997162E-2</v>
      </c>
      <c r="AF25" s="13">
        <f t="shared" si="34"/>
        <v>0.53224211354022666</v>
      </c>
      <c r="AH25" s="37">
        <f>((5/2*LOG($F25*1000))+(3/2*LOG(12))+(LOG((3.3*10^10)*(1.5*10^-5)))-9.09)/1.5</f>
        <v>5.6379541872737278</v>
      </c>
      <c r="AI25" s="37">
        <f>((5/2*LOG($F25*1000))+(3/2*LOG(17.5))+(LOG((3.3*10^10)*(3.8*10^-5)))-9.09)/1.5</f>
        <v>6.0709392149531496</v>
      </c>
      <c r="AJ25" s="37">
        <f>((5/2*LOG($F25*1000))+(3/2*LOG(25))+(LOG((3.3*10^10)*(12*10^-5)))-9.09)/1.5</f>
        <v>6.5587729412261027</v>
      </c>
      <c r="AK25" s="37">
        <f>10^(5/6*LOG($F25*1000)+0.5*LOG(12)+LOG(1.5*10^-5))</f>
        <v>0.13392653098238649</v>
      </c>
      <c r="AL25" s="37">
        <f>10^(5/6*LOG($F25*1000)+0.5*LOG(17.5)+LOG(3.8*10^-5))</f>
        <v>0.40972018354159495</v>
      </c>
      <c r="AM25" s="37">
        <f>10^(5/6*LOG($F25*1000)+0.5*LOG(25)+LOG(12*10^-5))</f>
        <v>1.5464503742862741</v>
      </c>
      <c r="AO25" s="27">
        <f>AK25*1000/AC25</f>
        <v>252.9313756393106</v>
      </c>
      <c r="AP25" s="27">
        <f>AL25*1000/AB25</f>
        <v>6809.7439668817342</v>
      </c>
      <c r="AQ25" s="27">
        <f>AM25*1000/AA25</f>
        <v>392419.06649428775</v>
      </c>
      <c r="AS25" s="37">
        <f t="shared" si="3"/>
        <v>6.4094222132821486</v>
      </c>
      <c r="AT25" s="37">
        <f t="shared" si="4"/>
        <v>6.8424072409615704</v>
      </c>
      <c r="AU25" s="37">
        <f t="shared" si="5"/>
        <v>7.3302409672345235</v>
      </c>
      <c r="AV25" s="37">
        <f t="shared" si="6"/>
        <v>0.32553720674290099</v>
      </c>
      <c r="AW25" s="37">
        <f t="shared" si="7"/>
        <v>0.99591293164952632</v>
      </c>
      <c r="AX25" s="37">
        <f t="shared" si="8"/>
        <v>3.7589798788850626</v>
      </c>
      <c r="AZ25" s="27">
        <f t="shared" si="9"/>
        <v>611.63368786731121</v>
      </c>
      <c r="BA25" s="27">
        <f t="shared" si="10"/>
        <v>16396.423550886691</v>
      </c>
      <c r="BB25" s="27">
        <f t="shared" si="11"/>
        <v>939744.9697212656</v>
      </c>
    </row>
    <row r="26" spans="1:54" x14ac:dyDescent="0.2">
      <c r="A26">
        <v>11</v>
      </c>
      <c r="B26">
        <v>23</v>
      </c>
      <c r="C26" s="10" t="s">
        <v>19</v>
      </c>
      <c r="D26" s="10" t="s">
        <v>2</v>
      </c>
      <c r="E26" s="10" t="s">
        <v>106</v>
      </c>
      <c r="F26" s="67">
        <v>25.9</v>
      </c>
      <c r="G26" s="67">
        <v>150</v>
      </c>
      <c r="H26" s="12">
        <v>97.999999999999986</v>
      </c>
      <c r="I26" s="12">
        <v>144</v>
      </c>
      <c r="J26" s="12">
        <v>40</v>
      </c>
      <c r="K26" s="12">
        <v>53</v>
      </c>
      <c r="L26" s="12">
        <v>65</v>
      </c>
      <c r="M26" s="12" t="s">
        <v>14</v>
      </c>
      <c r="N26" s="12">
        <v>0</v>
      </c>
      <c r="O26" s="55">
        <f t="shared" ref="O26:O30" si="67">((H26*1000)^(2/3)*17.5)/1000</f>
        <v>37.198214905476853</v>
      </c>
      <c r="Q26" s="12" t="s">
        <v>1</v>
      </c>
      <c r="R26" s="12">
        <v>0.5</v>
      </c>
      <c r="S26" s="12">
        <v>0.7</v>
      </c>
      <c r="T26" s="12">
        <v>0.9</v>
      </c>
      <c r="U26" s="12">
        <v>0.2</v>
      </c>
      <c r="V26" s="12">
        <v>0.69</v>
      </c>
      <c r="W26" s="12">
        <f t="shared" si="38"/>
        <v>2.34</v>
      </c>
      <c r="X26" s="12">
        <v>85</v>
      </c>
      <c r="Y26" s="12">
        <v>73</v>
      </c>
      <c r="Z26" s="27">
        <v>61</v>
      </c>
      <c r="AA26" s="84">
        <f t="shared" si="64"/>
        <v>0.11831007915762493</v>
      </c>
      <c r="AB26" s="13">
        <f t="shared" si="65"/>
        <v>0.78200231497439099</v>
      </c>
      <c r="AC26" s="13">
        <f t="shared" si="66"/>
        <v>4.9824615654950444</v>
      </c>
      <c r="AD26" s="84">
        <f t="shared" si="32"/>
        <v>0.11189524425138107</v>
      </c>
      <c r="AE26" s="13">
        <f t="shared" si="33"/>
        <v>0.75884691216671163</v>
      </c>
      <c r="AF26" s="13">
        <f t="shared" si="34"/>
        <v>4.9460763639199872</v>
      </c>
      <c r="AH26" s="37">
        <f>((5/2*LOG($F26*1000))+(3/2*LOG(12))+(LOG((3.3*10^10)*(1.5*10^-5)))-9.09)/1.5</f>
        <v>6.1710843188054243</v>
      </c>
      <c r="AI26" s="37">
        <f>((5/2*LOG($F26*1000))+(3/2*LOG(17.5))+(LOG((3.3*10^10)*(3.8*10^-5)))-9.09)/1.5</f>
        <v>6.6040693464848461</v>
      </c>
      <c r="AJ26" s="37">
        <f>((5/2*LOG($F26*1000))+(3/2*LOG(25))+(LOG((3.3*10^10)*(12*10^-5)))-9.09)/1.5</f>
        <v>7.0919030727577992</v>
      </c>
      <c r="AK26" s="37">
        <f>10^(5/6*LOG($F26*1000)+0.5*LOG(12)+LOG(1.5*10^-5))</f>
        <v>0.24741822418703255</v>
      </c>
      <c r="AL26" s="37">
        <f>10^(5/6*LOG($F26*1000)+0.5*LOG(17.5)+LOG(3.8*10^-5))</f>
        <v>0.75692425900868476</v>
      </c>
      <c r="AM26" s="37">
        <f>10^(5/6*LOG($F26*1000)+0.5*LOG(25)+LOG(12*10^-5))</f>
        <v>2.8569395667360546</v>
      </c>
      <c r="AN26" s="25"/>
      <c r="AO26" s="27">
        <f>AK26*1000/AC26</f>
        <v>49.657828953558564</v>
      </c>
      <c r="AP26" s="27">
        <f>AL26*1000/AB26</f>
        <v>967.930969658923</v>
      </c>
      <c r="AQ26" s="27">
        <f>AM26*1000/AA26</f>
        <v>24147.896671844366</v>
      </c>
      <c r="AS26" s="37">
        <f t="shared" si="3"/>
        <v>7.1342948381574969</v>
      </c>
      <c r="AT26" s="37">
        <f t="shared" si="4"/>
        <v>7.5672798658369187</v>
      </c>
      <c r="AU26" s="37">
        <f t="shared" si="5"/>
        <v>8.0551135921098709</v>
      </c>
      <c r="AV26" s="37">
        <f t="shared" si="6"/>
        <v>0.74995800507149157</v>
      </c>
      <c r="AW26" s="37">
        <f t="shared" si="7"/>
        <v>2.2943395101213433</v>
      </c>
      <c r="AX26" s="37">
        <f t="shared" si="8"/>
        <v>8.6597691221788082</v>
      </c>
      <c r="AY26" s="25"/>
      <c r="AZ26" s="27">
        <f t="shared" si="9"/>
        <v>151.62685528719098</v>
      </c>
      <c r="BA26" s="27">
        <f t="shared" si="10"/>
        <v>3023.4550254284991</v>
      </c>
      <c r="BB26" s="27">
        <f t="shared" si="11"/>
        <v>77391.753153726415</v>
      </c>
    </row>
    <row r="27" spans="1:54" x14ac:dyDescent="0.2">
      <c r="A27">
        <v>11</v>
      </c>
      <c r="B27">
        <v>24</v>
      </c>
      <c r="C27" s="10" t="s">
        <v>19</v>
      </c>
      <c r="D27" s="10" t="s">
        <v>2</v>
      </c>
      <c r="E27" s="10" t="s">
        <v>107</v>
      </c>
      <c r="F27" s="67">
        <v>14</v>
      </c>
      <c r="G27" s="67">
        <v>132</v>
      </c>
      <c r="H27" s="12">
        <v>97.999999999999986</v>
      </c>
      <c r="I27" s="12">
        <v>144</v>
      </c>
      <c r="J27" s="12">
        <v>40</v>
      </c>
      <c r="K27" s="12">
        <v>53</v>
      </c>
      <c r="L27" s="12">
        <v>65</v>
      </c>
      <c r="M27" s="12" t="s">
        <v>14</v>
      </c>
      <c r="N27" s="12">
        <v>0</v>
      </c>
      <c r="O27" s="55">
        <f t="shared" ref="O27:O28" si="68">((H27*1000)^(2/3)*17.5)/1000</f>
        <v>37.198214905476853</v>
      </c>
      <c r="Q27" s="12" t="s">
        <v>1</v>
      </c>
      <c r="R27" s="12">
        <v>0.5</v>
      </c>
      <c r="S27" s="12">
        <v>0.7</v>
      </c>
      <c r="T27" s="12">
        <v>0.9</v>
      </c>
      <c r="U27" s="12">
        <v>0.2</v>
      </c>
      <c r="V27" s="12">
        <v>0.69</v>
      </c>
      <c r="W27" s="12">
        <f t="shared" si="38"/>
        <v>2.34</v>
      </c>
      <c r="X27" s="12">
        <v>85</v>
      </c>
      <c r="Y27" s="12">
        <v>73</v>
      </c>
      <c r="Z27" s="27">
        <v>61</v>
      </c>
      <c r="AA27" s="84">
        <f t="shared" si="64"/>
        <v>9.5471445317380957E-2</v>
      </c>
      <c r="AB27" s="13">
        <f t="shared" si="65"/>
        <v>0.68793863614554573</v>
      </c>
      <c r="AC27" s="13">
        <f t="shared" si="66"/>
        <v>4.7117275813176169</v>
      </c>
      <c r="AD27" s="84">
        <f t="shared" si="32"/>
        <v>0.11189524425138107</v>
      </c>
      <c r="AE27" s="13">
        <f t="shared" si="33"/>
        <v>0.75884691216671163</v>
      </c>
      <c r="AF27" s="13">
        <f t="shared" si="34"/>
        <v>4.9460763639199872</v>
      </c>
      <c r="AH27" s="37">
        <f t="shared" ref="AH27:AH28" si="69">((5/2*LOG($F27*1000))+(3/2*LOG(12))+(LOG((3.3*10^10)*(1.5*10^-5)))-9.09)/1.5</f>
        <v>5.7257981048004014</v>
      </c>
      <c r="AI27" s="37">
        <f t="shared" ref="AI27:AI28" si="70">((5/2*LOG($F27*1000))+(3/2*LOG(17.5))+(LOG((3.3*10^10)*(3.8*10^-5)))-9.09)/1.5</f>
        <v>6.1587831324798232</v>
      </c>
      <c r="AJ27" s="37">
        <f t="shared" ref="AJ27:AJ28" si="71">((5/2*LOG($F27*1000))+(3/2*LOG(25))+(LOG((3.3*10^10)*(12*10^-5)))-9.09)/1.5</f>
        <v>6.6466168587527763</v>
      </c>
      <c r="AK27" s="37">
        <f t="shared" ref="AK27:AK28" si="72">10^(5/6*LOG($F27*1000)+0.5*LOG(12)+LOG(1.5*10^-5))</f>
        <v>0.14817965471977201</v>
      </c>
      <c r="AL27" s="37">
        <f t="shared" ref="AL27:AL28" si="73">10^(5/6*LOG($F27*1000)+0.5*LOG(17.5)+LOG(3.8*10^-5))</f>
        <v>0.45332463167361342</v>
      </c>
      <c r="AM27" s="37">
        <f t="shared" ref="AM27:AM28" si="74">10^(5/6*LOG($F27*1000)+0.5*LOG(25)+LOG(12*10^-5))</f>
        <v>1.7110312708177253</v>
      </c>
      <c r="AN27" s="25"/>
      <c r="AO27" s="27">
        <f t="shared" ref="AO27:AO28" si="75">AK27*1000/AC27</f>
        <v>31.449113337391658</v>
      </c>
      <c r="AP27" s="27">
        <f t="shared" ref="AP27:AP28" si="76">AL27*1000/AB27</f>
        <v>658.96085472615391</v>
      </c>
      <c r="AQ27" s="27">
        <f t="shared" ref="AQ27:AQ28" si="77">AM27*1000/AA27</f>
        <v>17921.916496913294</v>
      </c>
      <c r="AS27" s="37">
        <f t="shared" si="3"/>
        <v>7.1342948381574969</v>
      </c>
      <c r="AT27" s="37">
        <f t="shared" si="4"/>
        <v>7.5672798658369187</v>
      </c>
      <c r="AU27" s="37">
        <f t="shared" si="5"/>
        <v>8.0551135921098709</v>
      </c>
      <c r="AV27" s="37">
        <f t="shared" si="6"/>
        <v>0.74995800507149157</v>
      </c>
      <c r="AW27" s="37">
        <f t="shared" si="7"/>
        <v>2.2943395101213433</v>
      </c>
      <c r="AX27" s="37">
        <f t="shared" si="8"/>
        <v>8.6597691221788082</v>
      </c>
      <c r="AY27" s="25"/>
      <c r="AZ27" s="27">
        <f t="shared" ref="AZ27:AZ28" si="78">AV27*1000/AF27</f>
        <v>151.62685528719098</v>
      </c>
      <c r="BA27" s="27">
        <f t="shared" ref="BA27:BA28" si="79">AW27*1000/AE27</f>
        <v>3023.4550254284991</v>
      </c>
      <c r="BB27" s="27">
        <f t="shared" ref="BB27:BB28" si="80">AX27*1000/AD27</f>
        <v>77391.753153726415</v>
      </c>
    </row>
    <row r="28" spans="1:54" x14ac:dyDescent="0.2">
      <c r="A28">
        <v>11</v>
      </c>
      <c r="B28">
        <v>25</v>
      </c>
      <c r="C28" s="10" t="s">
        <v>19</v>
      </c>
      <c r="D28" s="10" t="s">
        <v>2</v>
      </c>
      <c r="E28" s="10" t="s">
        <v>108</v>
      </c>
      <c r="F28" s="67">
        <v>26.7</v>
      </c>
      <c r="G28" s="11">
        <v>134</v>
      </c>
      <c r="H28" s="12">
        <v>97.999999999999986</v>
      </c>
      <c r="I28" s="12">
        <v>144</v>
      </c>
      <c r="J28" s="12">
        <v>40</v>
      </c>
      <c r="K28" s="12">
        <v>53</v>
      </c>
      <c r="L28" s="12">
        <v>65</v>
      </c>
      <c r="M28" s="12" t="s">
        <v>14</v>
      </c>
      <c r="N28" s="12">
        <v>0</v>
      </c>
      <c r="O28" s="55">
        <f t="shared" si="68"/>
        <v>37.198214905476853</v>
      </c>
      <c r="Q28" s="12" t="s">
        <v>1</v>
      </c>
      <c r="R28" s="12">
        <v>0.5</v>
      </c>
      <c r="S28" s="12">
        <v>0.7</v>
      </c>
      <c r="T28" s="12">
        <v>0.9</v>
      </c>
      <c r="U28" s="12">
        <v>0.2</v>
      </c>
      <c r="V28" s="12">
        <v>0.69</v>
      </c>
      <c r="W28" s="12">
        <f t="shared" si="38"/>
        <v>2.34</v>
      </c>
      <c r="X28" s="12">
        <v>85</v>
      </c>
      <c r="Y28" s="12">
        <v>73</v>
      </c>
      <c r="Z28" s="27">
        <v>61</v>
      </c>
      <c r="AA28" s="84">
        <f t="shared" si="64"/>
        <v>9.852033873517109E-2</v>
      </c>
      <c r="AB28" s="13">
        <f t="shared" si="65"/>
        <v>0.70194545216861159</v>
      </c>
      <c r="AC28" s="13">
        <f t="shared" si="66"/>
        <v>4.7654774967908118</v>
      </c>
      <c r="AD28" s="84">
        <f t="shared" si="32"/>
        <v>0.11189524425138107</v>
      </c>
      <c r="AE28" s="13">
        <f t="shared" si="33"/>
        <v>0.75884691216671163</v>
      </c>
      <c r="AF28" s="13">
        <f t="shared" si="34"/>
        <v>4.9460763639199872</v>
      </c>
      <c r="AH28" s="37">
        <f t="shared" si="69"/>
        <v>6.1931034809442949</v>
      </c>
      <c r="AI28" s="37">
        <f t="shared" si="70"/>
        <v>6.6260885086237167</v>
      </c>
      <c r="AJ28" s="37">
        <f t="shared" si="71"/>
        <v>7.1139222348966697</v>
      </c>
      <c r="AK28" s="37">
        <f t="shared" si="72"/>
        <v>0.25377057665584263</v>
      </c>
      <c r="AL28" s="37">
        <f t="shared" si="73"/>
        <v>0.77635795149926423</v>
      </c>
      <c r="AM28" s="37">
        <f t="shared" si="74"/>
        <v>2.9302902148931529</v>
      </c>
      <c r="AN28" s="25"/>
      <c r="AO28" s="27">
        <f t="shared" si="75"/>
        <v>53.251867588659877</v>
      </c>
      <c r="AP28" s="27">
        <f t="shared" si="76"/>
        <v>1106.0089485596927</v>
      </c>
      <c r="AQ28" s="27">
        <f t="shared" si="77"/>
        <v>29742.997765872067</v>
      </c>
      <c r="AS28" s="37">
        <f t="shared" si="3"/>
        <v>7.1342948381574969</v>
      </c>
      <c r="AT28" s="37">
        <f t="shared" si="4"/>
        <v>7.5672798658369187</v>
      </c>
      <c r="AU28" s="37">
        <f t="shared" si="5"/>
        <v>8.0551135921098709</v>
      </c>
      <c r="AV28" s="37">
        <f t="shared" si="6"/>
        <v>0.74995800507149157</v>
      </c>
      <c r="AW28" s="37">
        <f t="shared" si="7"/>
        <v>2.2943395101213433</v>
      </c>
      <c r="AX28" s="37">
        <f t="shared" si="8"/>
        <v>8.6597691221788082</v>
      </c>
      <c r="AY28" s="25"/>
      <c r="AZ28" s="27">
        <f t="shared" si="78"/>
        <v>151.62685528719098</v>
      </c>
      <c r="BA28" s="27">
        <f t="shared" si="79"/>
        <v>3023.4550254284991</v>
      </c>
      <c r="BB28" s="27">
        <f t="shared" si="80"/>
        <v>77391.753153726415</v>
      </c>
    </row>
    <row r="29" spans="1:54" x14ac:dyDescent="0.2">
      <c r="A29">
        <v>11</v>
      </c>
      <c r="B29">
        <v>26</v>
      </c>
      <c r="C29" s="10" t="s">
        <v>19</v>
      </c>
      <c r="D29" s="10" t="s">
        <v>2</v>
      </c>
      <c r="E29" s="10" t="s">
        <v>45</v>
      </c>
      <c r="F29" s="67">
        <v>4.5999999999999996</v>
      </c>
      <c r="G29" s="11">
        <v>33</v>
      </c>
      <c r="H29" s="12">
        <v>97.999999999999986</v>
      </c>
      <c r="I29" s="12">
        <v>144</v>
      </c>
      <c r="J29" s="12">
        <v>40</v>
      </c>
      <c r="K29" s="12">
        <v>53</v>
      </c>
      <c r="L29" s="12">
        <v>65</v>
      </c>
      <c r="M29" s="12" t="s">
        <v>16</v>
      </c>
      <c r="N29" s="12">
        <v>0</v>
      </c>
      <c r="O29" s="55">
        <f>((H29*1000)^(2/3)*17.5)/1000</f>
        <v>37.198214905476853</v>
      </c>
      <c r="Q29" s="12" t="s">
        <v>1</v>
      </c>
      <c r="R29" s="12">
        <v>0.5</v>
      </c>
      <c r="S29" s="12">
        <v>0.7</v>
      </c>
      <c r="T29" s="12">
        <v>0.9</v>
      </c>
      <c r="U29" s="12">
        <v>0.2</v>
      </c>
      <c r="V29" s="12">
        <v>0.69</v>
      </c>
      <c r="W29" s="12">
        <f t="shared" si="38"/>
        <v>2.34</v>
      </c>
      <c r="X29" s="12">
        <v>85</v>
      </c>
      <c r="Y29" s="12">
        <v>73</v>
      </c>
      <c r="Z29" s="27">
        <v>61</v>
      </c>
      <c r="AA29" s="84" t="s">
        <v>29</v>
      </c>
      <c r="AB29" s="12" t="s">
        <v>29</v>
      </c>
      <c r="AC29" s="12" t="s">
        <v>29</v>
      </c>
      <c r="AD29" s="84">
        <f t="shared" si="32"/>
        <v>0.11189524425138107</v>
      </c>
      <c r="AE29" s="13">
        <f t="shared" si="33"/>
        <v>0.75884691216671163</v>
      </c>
      <c r="AF29" s="13">
        <f t="shared" si="34"/>
        <v>4.9460763639199872</v>
      </c>
      <c r="AH29" s="37" t="s">
        <v>29</v>
      </c>
      <c r="AI29" s="37" t="s">
        <v>29</v>
      </c>
      <c r="AJ29" s="37" t="s">
        <v>29</v>
      </c>
      <c r="AK29" s="37" t="s">
        <v>29</v>
      </c>
      <c r="AL29" s="37" t="s">
        <v>29</v>
      </c>
      <c r="AM29" s="37" t="s">
        <v>29</v>
      </c>
      <c r="AN29" s="25"/>
      <c r="AO29" s="27" t="s">
        <v>29</v>
      </c>
      <c r="AP29" s="27" t="s">
        <v>29</v>
      </c>
      <c r="AQ29" s="27" t="s">
        <v>29</v>
      </c>
      <c r="AS29" s="37">
        <f t="shared" si="3"/>
        <v>7.1342948381574969</v>
      </c>
      <c r="AT29" s="37">
        <f t="shared" si="4"/>
        <v>7.5672798658369187</v>
      </c>
      <c r="AU29" s="37">
        <f t="shared" si="5"/>
        <v>8.0551135921098709</v>
      </c>
      <c r="AV29" s="37">
        <f t="shared" si="6"/>
        <v>0.74995800507149157</v>
      </c>
      <c r="AW29" s="37">
        <f t="shared" si="7"/>
        <v>2.2943395101213433</v>
      </c>
      <c r="AX29" s="37">
        <f t="shared" si="8"/>
        <v>8.6597691221788082</v>
      </c>
      <c r="AY29" s="25"/>
      <c r="AZ29" s="27">
        <f t="shared" si="9"/>
        <v>151.62685528719098</v>
      </c>
      <c r="BA29" s="27">
        <f t="shared" si="10"/>
        <v>3023.4550254284991</v>
      </c>
      <c r="BB29" s="27">
        <f t="shared" si="11"/>
        <v>77391.753153726415</v>
      </c>
    </row>
    <row r="30" spans="1:54" x14ac:dyDescent="0.2">
      <c r="A30">
        <v>11</v>
      </c>
      <c r="B30">
        <v>27</v>
      </c>
      <c r="C30" s="10" t="s">
        <v>19</v>
      </c>
      <c r="D30" s="10" t="s">
        <v>2</v>
      </c>
      <c r="E30" s="10" t="s">
        <v>141</v>
      </c>
      <c r="F30" s="67">
        <v>26.8</v>
      </c>
      <c r="G30" s="11">
        <v>140</v>
      </c>
      <c r="H30" s="12">
        <v>97.999999999999986</v>
      </c>
      <c r="I30" s="12">
        <v>144</v>
      </c>
      <c r="J30" s="12">
        <v>40</v>
      </c>
      <c r="K30" s="12">
        <v>53</v>
      </c>
      <c r="L30" s="12">
        <v>65</v>
      </c>
      <c r="M30" s="12" t="s">
        <v>14</v>
      </c>
      <c r="N30" s="12">
        <v>0</v>
      </c>
      <c r="O30" s="55">
        <f t="shared" si="67"/>
        <v>37.198214905476853</v>
      </c>
      <c r="Q30" s="12" t="s">
        <v>1</v>
      </c>
      <c r="R30" s="12">
        <v>0.5</v>
      </c>
      <c r="S30" s="12">
        <v>0.7</v>
      </c>
      <c r="T30" s="12">
        <v>0.9</v>
      </c>
      <c r="U30" s="12">
        <v>0.2</v>
      </c>
      <c r="V30" s="12">
        <v>0.69</v>
      </c>
      <c r="W30" s="12">
        <f t="shared" si="38"/>
        <v>2.34</v>
      </c>
      <c r="X30" s="12">
        <v>85</v>
      </c>
      <c r="Y30" s="12">
        <v>73</v>
      </c>
      <c r="Z30" s="27">
        <v>61</v>
      </c>
      <c r="AA30" s="84">
        <f t="shared" ref="AA30:AA40" si="81">(R30*U30*ABS(COS(RADIANS((IF($G30&gt;90,$G30-90,$G30+90)-$X30)))))/COS(RADIANS(J30))</f>
        <v>0.10693270496862875</v>
      </c>
      <c r="AB30" s="13">
        <f t="shared" ref="AB30:AB40" si="82">(S30*V30*ABS(COS(RADIANS((IF($G30&gt;90,$G30-90,$G30+90)-$Y30)))))/COS(RADIANS(K30))</f>
        <v>0.7387715944492127</v>
      </c>
      <c r="AC30" s="13">
        <f t="shared" ref="AC30:AC40" si="83">(T30*W30*ABS(COS(RADIANS((IF($G30&gt;90,$G30-90,$G30+90)-$Z30)))))/COS(RADIANS(L30))</f>
        <v>4.8916647374059563</v>
      </c>
      <c r="AD30" s="84">
        <f t="shared" si="32"/>
        <v>0.11189524425138107</v>
      </c>
      <c r="AE30" s="13">
        <f t="shared" si="33"/>
        <v>0.75884691216671163</v>
      </c>
      <c r="AF30" s="13">
        <f t="shared" si="34"/>
        <v>4.9460763639199872</v>
      </c>
      <c r="AH30" s="37">
        <f>((5/2*LOG($F30*1000))+(3/2*LOG(12))+(LOG((3.3*10^10)*(1.5*10^-5)))-9.09)/1.5</f>
        <v>6.1958093687179856</v>
      </c>
      <c r="AI30" s="37">
        <f>((5/2*LOG($F30*1000))+(3/2*LOG(17.5))+(LOG((3.3*10^10)*(3.8*10^-5)))-9.09)/1.5</f>
        <v>6.6287943963974074</v>
      </c>
      <c r="AJ30" s="37">
        <f>((5/2*LOG($F30*1000))+(3/2*LOG(25))+(LOG((3.3*10^10)*(12*10^-5)))-9.09)/1.5</f>
        <v>7.1166281226703605</v>
      </c>
      <c r="AK30" s="37">
        <f>10^(5/6*LOG($F30*1000)+0.5*LOG(12)+LOG(1.5*10^-5))</f>
        <v>0.25456237280904065</v>
      </c>
      <c r="AL30" s="37">
        <f>10^(5/6*LOG($F30*1000)+0.5*LOG(17.5)+LOG(3.8*10^-5))</f>
        <v>0.77878028606461258</v>
      </c>
      <c r="AM30" s="37">
        <f>10^(5/6*LOG($F30*1000)+0.5*LOG(25)+LOG(12*10^-5))</f>
        <v>2.9394330893369962</v>
      </c>
      <c r="AO30" s="27">
        <f>AK30*1000/AC30</f>
        <v>52.040028594444266</v>
      </c>
      <c r="AP30" s="27">
        <f>AL30*1000/AB30</f>
        <v>1054.1556983457494</v>
      </c>
      <c r="AQ30" s="27">
        <f>AM30*1000/AA30</f>
        <v>27488.625581849337</v>
      </c>
      <c r="AS30" s="37">
        <f t="shared" si="3"/>
        <v>7.1342948381574969</v>
      </c>
      <c r="AT30" s="37">
        <f t="shared" si="4"/>
        <v>7.5672798658369187</v>
      </c>
      <c r="AU30" s="37">
        <f t="shared" si="5"/>
        <v>8.0551135921098709</v>
      </c>
      <c r="AV30" s="37">
        <f t="shared" si="6"/>
        <v>0.74995800507149157</v>
      </c>
      <c r="AW30" s="37">
        <f t="shared" si="7"/>
        <v>2.2943395101213433</v>
      </c>
      <c r="AX30" s="37">
        <f t="shared" si="8"/>
        <v>8.6597691221788082</v>
      </c>
      <c r="AZ30" s="27">
        <f t="shared" si="9"/>
        <v>151.62685528719098</v>
      </c>
      <c r="BA30" s="27">
        <f t="shared" si="10"/>
        <v>3023.4550254284991</v>
      </c>
      <c r="BB30" s="27">
        <f t="shared" si="11"/>
        <v>77391.753153726415</v>
      </c>
    </row>
    <row r="31" spans="1:54" x14ac:dyDescent="0.2">
      <c r="A31">
        <v>12</v>
      </c>
      <c r="B31">
        <v>28</v>
      </c>
      <c r="C31" s="14" t="s">
        <v>8</v>
      </c>
      <c r="D31" s="14" t="s">
        <v>8</v>
      </c>
      <c r="E31" s="14" t="s">
        <v>109</v>
      </c>
      <c r="F31" s="68">
        <v>16.5</v>
      </c>
      <c r="G31" s="15">
        <v>25</v>
      </c>
      <c r="H31" s="16">
        <v>59.4</v>
      </c>
      <c r="I31" s="16">
        <v>26</v>
      </c>
      <c r="J31" s="16">
        <v>40</v>
      </c>
      <c r="K31" s="16">
        <v>53</v>
      </c>
      <c r="L31" s="16">
        <v>65</v>
      </c>
      <c r="M31" s="16" t="s">
        <v>13</v>
      </c>
      <c r="N31" s="16">
        <v>0</v>
      </c>
      <c r="O31" s="56">
        <f>((H31*1000)^(2/3)*17.5)/1000</f>
        <v>26.641725258062003</v>
      </c>
      <c r="Q31" s="16" t="s">
        <v>1</v>
      </c>
      <c r="R31" s="16">
        <f>0.5</f>
        <v>0.5</v>
      </c>
      <c r="S31" s="16">
        <v>0.7</v>
      </c>
      <c r="T31" s="16">
        <v>0.9</v>
      </c>
      <c r="U31" s="16">
        <v>0.2</v>
      </c>
      <c r="V31" s="16">
        <f>0.88</f>
        <v>0.88</v>
      </c>
      <c r="W31" s="16">
        <f>V31+1.65</f>
        <v>2.5299999999999998</v>
      </c>
      <c r="X31" s="16">
        <v>61</v>
      </c>
      <c r="Y31" s="16">
        <v>73</v>
      </c>
      <c r="Z31" s="28">
        <v>85</v>
      </c>
      <c r="AA31" s="82">
        <f t="shared" si="81"/>
        <v>7.6729915290460693E-2</v>
      </c>
      <c r="AB31" s="17">
        <f t="shared" si="82"/>
        <v>0.76066099197131132</v>
      </c>
      <c r="AC31" s="17">
        <f t="shared" si="83"/>
        <v>4.6660071817413913</v>
      </c>
      <c r="AD31" s="82">
        <f>($R31*$U31*ABS(COS(RADIANS((IF($I31&gt;90,$I31-90,$I31+90)-$X31)))))/COS(RADIANS($J31))</f>
        <v>7.4875086100188754E-2</v>
      </c>
      <c r="AE31" s="17">
        <f>($S31*$V31*ABS(COS(RADIANS((IF($I31&gt;90,$I31-90,$I31+90)-$Y31)))))/COS(RADIANS($K31))</f>
        <v>0.74859194746886004</v>
      </c>
      <c r="AF31" s="17">
        <f>($T31*$W31*ABS(COS(RADIANS((IF($I31&gt;90,$I31-90,$I31+90)-$Z31)))))/COS(RADIANS($L31))</f>
        <v>4.6182811307293496</v>
      </c>
      <c r="AH31" s="38">
        <f t="shared" ref="AH31:AH37" si="84">((5/2*LOG($F31*1000))+(3/2*LOG(12))+(LOG((3.3*10^10)*(1.5*10^-5)))-9.09)/1.5</f>
        <v>5.8447246190265147</v>
      </c>
      <c r="AI31" s="38">
        <f t="shared" ref="AI31:AI37" si="85">((5/2*LOG($F31*1000))+(3/2*LOG(17.5))+(LOG((3.3*10^10)*(3.8*10^-5)))-9.09)/1.5</f>
        <v>6.2777096467059366</v>
      </c>
      <c r="AJ31" s="38">
        <f t="shared" ref="AJ31:AJ37" si="86">((5/2*LOG($F31*1000))+(3/2*LOG(25))+(LOG((3.3*10^10)*(12*10^-5)))-9.09)/1.5</f>
        <v>6.7655433729788896</v>
      </c>
      <c r="AK31" s="38">
        <f t="shared" ref="AK31:AK37" si="87">10^(5/6*LOG($F31*1000)+0.5*LOG(12)+LOG(1.5*10^-5))</f>
        <v>0.16992287034704723</v>
      </c>
      <c r="AL31" s="38">
        <f t="shared" ref="AL31:AL37" si="88">10^(5/6*LOG($F31*1000)+0.5*LOG(17.5)+LOG(3.8*10^-5))</f>
        <v>0.51984344786518188</v>
      </c>
      <c r="AM31" s="38">
        <f t="shared" ref="AM31:AM37" si="89">10^(5/6*LOG($F31*1000)+0.5*LOG(25)+LOG(12*10^-5))</f>
        <v>1.9621002987268363</v>
      </c>
      <c r="AN31" s="25"/>
      <c r="AO31" s="28">
        <f t="shared" ref="AO31" si="90">AK31*1000/AC31</f>
        <v>36.41719005748093</v>
      </c>
      <c r="AP31" s="28">
        <f t="shared" ref="AP31" si="91">AL31*1000/AB31</f>
        <v>683.41015689258336</v>
      </c>
      <c r="AQ31" s="28">
        <f t="shared" ref="AQ31" si="92">AM31*1000/AA31</f>
        <v>25571.516549957287</v>
      </c>
      <c r="AS31" s="38">
        <f t="shared" si="3"/>
        <v>6.7718954536386606</v>
      </c>
      <c r="AT31" s="38">
        <f t="shared" si="4"/>
        <v>7.2048804813180825</v>
      </c>
      <c r="AU31" s="38">
        <f t="shared" si="5"/>
        <v>7.6927142075910355</v>
      </c>
      <c r="AV31" s="38">
        <f t="shared" si="6"/>
        <v>0.49412548417166752</v>
      </c>
      <c r="AW31" s="38">
        <f t="shared" si="7"/>
        <v>1.5116734718830367</v>
      </c>
      <c r="AX31" s="38">
        <f t="shared" si="8"/>
        <v>5.7056696259993416</v>
      </c>
      <c r="AY31" s="25"/>
      <c r="AZ31" s="28">
        <f t="shared" si="9"/>
        <v>106.99337484758792</v>
      </c>
      <c r="BA31" s="28">
        <f t="shared" si="10"/>
        <v>2019.3557745235021</v>
      </c>
      <c r="BB31" s="28">
        <f t="shared" si="11"/>
        <v>76202.511718847396</v>
      </c>
    </row>
    <row r="32" spans="1:54" x14ac:dyDescent="0.2">
      <c r="A32">
        <v>12</v>
      </c>
      <c r="B32">
        <v>29</v>
      </c>
      <c r="C32" s="14" t="s">
        <v>8</v>
      </c>
      <c r="D32" s="14" t="s">
        <v>8</v>
      </c>
      <c r="E32" s="14" t="s">
        <v>110</v>
      </c>
      <c r="F32" s="68">
        <v>13</v>
      </c>
      <c r="G32" s="68">
        <v>26</v>
      </c>
      <c r="H32" s="16">
        <v>59.4</v>
      </c>
      <c r="I32" s="16">
        <v>26</v>
      </c>
      <c r="J32" s="16">
        <v>40</v>
      </c>
      <c r="K32" s="16">
        <v>53</v>
      </c>
      <c r="L32" s="16">
        <v>65</v>
      </c>
      <c r="M32" s="16" t="s">
        <v>13</v>
      </c>
      <c r="N32" s="16">
        <v>0</v>
      </c>
      <c r="O32" s="56">
        <f t="shared" ref="O32:O34" si="93">((H32*1000)^(2/3)*17.5)/1000</f>
        <v>26.641725258062003</v>
      </c>
      <c r="Q32" s="16" t="s">
        <v>1</v>
      </c>
      <c r="R32" s="16">
        <f t="shared" ref="R32:R34" si="94">0.5</f>
        <v>0.5</v>
      </c>
      <c r="S32" s="16">
        <v>0.7</v>
      </c>
      <c r="T32" s="16">
        <v>0.9</v>
      </c>
      <c r="U32" s="16">
        <v>0.2</v>
      </c>
      <c r="V32" s="16">
        <f t="shared" ref="V32:V46" si="95">0.88</f>
        <v>0.88</v>
      </c>
      <c r="W32" s="16">
        <f t="shared" ref="W32:W46" si="96">V32+1.65</f>
        <v>2.5299999999999998</v>
      </c>
      <c r="X32" s="16">
        <v>61</v>
      </c>
      <c r="Y32" s="16">
        <v>73</v>
      </c>
      <c r="Z32" s="28">
        <v>85</v>
      </c>
      <c r="AA32" s="82">
        <f t="shared" si="81"/>
        <v>7.4875086100188754E-2</v>
      </c>
      <c r="AB32" s="17">
        <f t="shared" si="82"/>
        <v>0.74859194746886004</v>
      </c>
      <c r="AC32" s="17">
        <f t="shared" si="83"/>
        <v>4.6182811307293496</v>
      </c>
      <c r="AD32" s="82">
        <f t="shared" ref="AD32:AD46" si="97">($R32*$U32*ABS(COS(RADIANS((IF($I32&gt;90,$I32-90,$I32+90)-$X32)))))/COS(RADIANS($J32))</f>
        <v>7.4875086100188754E-2</v>
      </c>
      <c r="AE32" s="17">
        <f t="shared" ref="AE32:AE46" si="98">($S32*$V32*ABS(COS(RADIANS((IF($I32&gt;90,$I32-90,$I32+90)-$Y32)))))/COS(RADIANS($K32))</f>
        <v>0.74859194746886004</v>
      </c>
      <c r="AF32" s="17">
        <f t="shared" ref="AF32:AF46" si="99">($T32*$W32*ABS(COS(RADIANS((IF($I32&gt;90,$I32-90,$I32+90)-$Z32)))))/COS(RADIANS($L32))</f>
        <v>4.6182811307293496</v>
      </c>
      <c r="AH32" s="38">
        <f t="shared" si="84"/>
        <v>5.6721569658480648</v>
      </c>
      <c r="AI32" s="38">
        <f t="shared" si="85"/>
        <v>6.1051419935274893</v>
      </c>
      <c r="AJ32" s="38">
        <f t="shared" si="86"/>
        <v>6.5929757198004397</v>
      </c>
      <c r="AK32" s="38">
        <f t="shared" si="87"/>
        <v>0.13930541840148528</v>
      </c>
      <c r="AL32" s="38">
        <f t="shared" si="88"/>
        <v>0.42617576351097758</v>
      </c>
      <c r="AM32" s="38">
        <f t="shared" si="89"/>
        <v>1.6085604162734195</v>
      </c>
      <c r="AN32" s="25"/>
      <c r="AO32" s="28">
        <f t="shared" ref="AO32:AO34" si="100">AK32*1000/AC32</f>
        <v>30.163910437276744</v>
      </c>
      <c r="AP32" s="28">
        <f t="shared" ref="AP32:AP34" si="101">AL32*1000/AB32</f>
        <v>569.30316302755261</v>
      </c>
      <c r="AQ32" s="28">
        <f t="shared" ref="AQ32:AQ34" si="102">AM32*1000/AA32</f>
        <v>21483.252975776741</v>
      </c>
      <c r="AS32" s="38">
        <f t="shared" si="3"/>
        <v>6.7718954536386606</v>
      </c>
      <c r="AT32" s="38">
        <f t="shared" si="4"/>
        <v>7.2048804813180825</v>
      </c>
      <c r="AU32" s="38">
        <f t="shared" si="5"/>
        <v>7.6927142075910355</v>
      </c>
      <c r="AV32" s="38">
        <f t="shared" si="6"/>
        <v>0.49412548417166752</v>
      </c>
      <c r="AW32" s="38">
        <f t="shared" si="7"/>
        <v>1.5116734718830367</v>
      </c>
      <c r="AX32" s="38">
        <f t="shared" si="8"/>
        <v>5.7056696259993416</v>
      </c>
      <c r="AY32" s="25"/>
      <c r="AZ32" s="28">
        <f t="shared" ref="AZ32:AZ34" si="103">AV32*1000/AF32</f>
        <v>106.99337484758792</v>
      </c>
      <c r="BA32" s="28">
        <f t="shared" ref="BA32:BA34" si="104">AW32*1000/AE32</f>
        <v>2019.3557745235021</v>
      </c>
      <c r="BB32" s="28">
        <f t="shared" ref="BB32:BB34" si="105">AX32*1000/AD32</f>
        <v>76202.511718847396</v>
      </c>
    </row>
    <row r="33" spans="1:68" x14ac:dyDescent="0.2">
      <c r="A33">
        <v>12</v>
      </c>
      <c r="B33">
        <v>30</v>
      </c>
      <c r="C33" s="14" t="s">
        <v>8</v>
      </c>
      <c r="D33" s="14" t="s">
        <v>8</v>
      </c>
      <c r="E33" s="14" t="s">
        <v>111</v>
      </c>
      <c r="F33" s="68">
        <v>8</v>
      </c>
      <c r="G33" s="68">
        <v>28</v>
      </c>
      <c r="H33" s="16">
        <v>59.4</v>
      </c>
      <c r="I33" s="16">
        <v>26</v>
      </c>
      <c r="J33" s="16">
        <v>40</v>
      </c>
      <c r="K33" s="16">
        <v>53</v>
      </c>
      <c r="L33" s="16">
        <v>65</v>
      </c>
      <c r="M33" s="16" t="s">
        <v>13</v>
      </c>
      <c r="N33" s="16">
        <v>0</v>
      </c>
      <c r="O33" s="56">
        <f t="shared" si="93"/>
        <v>26.641725258062003</v>
      </c>
      <c r="Q33" s="16" t="s">
        <v>1</v>
      </c>
      <c r="R33" s="16">
        <f t="shared" si="94"/>
        <v>0.5</v>
      </c>
      <c r="S33" s="16">
        <v>0.7</v>
      </c>
      <c r="T33" s="16">
        <v>0.9</v>
      </c>
      <c r="U33" s="16">
        <v>0.2</v>
      </c>
      <c r="V33" s="16">
        <f t="shared" si="95"/>
        <v>0.88</v>
      </c>
      <c r="W33" s="16">
        <f t="shared" si="96"/>
        <v>2.5299999999999998</v>
      </c>
      <c r="X33" s="16">
        <v>61</v>
      </c>
      <c r="Y33" s="16">
        <v>73</v>
      </c>
      <c r="Z33" s="28">
        <v>85</v>
      </c>
      <c r="AA33" s="82">
        <f t="shared" si="81"/>
        <v>7.1097576636351453E-2</v>
      </c>
      <c r="AB33" s="17">
        <f t="shared" si="82"/>
        <v>0.72377351919455934</v>
      </c>
      <c r="AC33" s="17">
        <f t="shared" si="83"/>
        <v>4.5186236755273299</v>
      </c>
      <c r="AD33" s="82">
        <f t="shared" si="97"/>
        <v>7.4875086100188754E-2</v>
      </c>
      <c r="AE33" s="17">
        <f t="shared" si="98"/>
        <v>0.74859194746886004</v>
      </c>
      <c r="AF33" s="17">
        <f t="shared" si="99"/>
        <v>4.6182811307293496</v>
      </c>
      <c r="AH33" s="38">
        <f t="shared" si="84"/>
        <v>5.3207346903232446</v>
      </c>
      <c r="AI33" s="38">
        <f t="shared" si="85"/>
        <v>5.7537197180026665</v>
      </c>
      <c r="AJ33" s="38">
        <f t="shared" si="86"/>
        <v>6.2415534442756195</v>
      </c>
      <c r="AK33" s="38">
        <f t="shared" si="87"/>
        <v>9.2951600308978061E-2</v>
      </c>
      <c r="AL33" s="38">
        <f t="shared" si="88"/>
        <v>0.28436596139481957</v>
      </c>
      <c r="AM33" s="38">
        <f t="shared" si="89"/>
        <v>1.0733126291999</v>
      </c>
      <c r="AN33" s="25"/>
      <c r="AO33" s="28">
        <f t="shared" si="100"/>
        <v>20.570777073647424</v>
      </c>
      <c r="AP33" s="28">
        <f t="shared" si="101"/>
        <v>392.89356940175435</v>
      </c>
      <c r="AQ33" s="28">
        <f t="shared" si="102"/>
        <v>15096.332111144366</v>
      </c>
      <c r="AS33" s="38">
        <f t="shared" si="3"/>
        <v>6.7718954536386606</v>
      </c>
      <c r="AT33" s="38">
        <f t="shared" si="4"/>
        <v>7.2048804813180825</v>
      </c>
      <c r="AU33" s="38">
        <f t="shared" si="5"/>
        <v>7.6927142075910355</v>
      </c>
      <c r="AV33" s="38">
        <f t="shared" si="6"/>
        <v>0.49412548417166752</v>
      </c>
      <c r="AW33" s="38">
        <f t="shared" si="7"/>
        <v>1.5116734718830367</v>
      </c>
      <c r="AX33" s="38">
        <f t="shared" si="8"/>
        <v>5.7056696259993416</v>
      </c>
      <c r="AY33" s="25"/>
      <c r="AZ33" s="28">
        <f t="shared" si="103"/>
        <v>106.99337484758792</v>
      </c>
      <c r="BA33" s="28">
        <f t="shared" si="104"/>
        <v>2019.3557745235021</v>
      </c>
      <c r="BB33" s="28">
        <f t="shared" si="105"/>
        <v>76202.511718847396</v>
      </c>
    </row>
    <row r="34" spans="1:68" x14ac:dyDescent="0.2">
      <c r="A34">
        <v>12</v>
      </c>
      <c r="B34">
        <v>31</v>
      </c>
      <c r="C34" s="14" t="s">
        <v>8</v>
      </c>
      <c r="D34" s="14" t="s">
        <v>8</v>
      </c>
      <c r="E34" s="14" t="s">
        <v>112</v>
      </c>
      <c r="F34" s="68">
        <v>21.9</v>
      </c>
      <c r="G34" s="15">
        <v>25</v>
      </c>
      <c r="H34" s="16">
        <v>59.4</v>
      </c>
      <c r="I34" s="16">
        <v>26</v>
      </c>
      <c r="J34" s="16">
        <v>40</v>
      </c>
      <c r="K34" s="16">
        <v>53</v>
      </c>
      <c r="L34" s="16">
        <v>65</v>
      </c>
      <c r="M34" s="16" t="s">
        <v>13</v>
      </c>
      <c r="N34" s="16">
        <v>0</v>
      </c>
      <c r="O34" s="56">
        <f t="shared" si="93"/>
        <v>26.641725258062003</v>
      </c>
      <c r="Q34" s="16" t="s">
        <v>1</v>
      </c>
      <c r="R34" s="16">
        <f t="shared" si="94"/>
        <v>0.5</v>
      </c>
      <c r="S34" s="16">
        <v>0.7</v>
      </c>
      <c r="T34" s="16">
        <v>0.9</v>
      </c>
      <c r="U34" s="16">
        <v>0.2</v>
      </c>
      <c r="V34" s="16">
        <f t="shared" si="95"/>
        <v>0.88</v>
      </c>
      <c r="W34" s="16">
        <f t="shared" si="96"/>
        <v>2.5299999999999998</v>
      </c>
      <c r="X34" s="16">
        <v>61</v>
      </c>
      <c r="Y34" s="16">
        <v>73</v>
      </c>
      <c r="Z34" s="28">
        <v>85</v>
      </c>
      <c r="AA34" s="82">
        <f t="shared" si="81"/>
        <v>7.6729915290460693E-2</v>
      </c>
      <c r="AB34" s="17">
        <f t="shared" si="82"/>
        <v>0.76066099197131132</v>
      </c>
      <c r="AC34" s="17">
        <f t="shared" si="83"/>
        <v>4.6660071817413913</v>
      </c>
      <c r="AD34" s="82">
        <f t="shared" si="97"/>
        <v>7.4875086100188754E-2</v>
      </c>
      <c r="AE34" s="17">
        <f t="shared" si="98"/>
        <v>0.74859194746886004</v>
      </c>
      <c r="AF34" s="17">
        <f t="shared" si="99"/>
        <v>4.6182811307293496</v>
      </c>
      <c r="AH34" s="38">
        <f t="shared" si="84"/>
        <v>6.0496582367368674</v>
      </c>
      <c r="AI34" s="38">
        <f t="shared" si="85"/>
        <v>6.4826432644162892</v>
      </c>
      <c r="AJ34" s="38">
        <f t="shared" si="86"/>
        <v>6.9704769906892423</v>
      </c>
      <c r="AK34" s="38">
        <f t="shared" si="87"/>
        <v>0.21513875172850533</v>
      </c>
      <c r="AL34" s="38">
        <f t="shared" si="88"/>
        <v>0.65817197084501211</v>
      </c>
      <c r="AM34" s="38">
        <f t="shared" si="89"/>
        <v>2.4842083244714575</v>
      </c>
      <c r="AN34" s="25"/>
      <c r="AO34" s="28">
        <f t="shared" si="100"/>
        <v>46.107676938511233</v>
      </c>
      <c r="AP34" s="28">
        <f t="shared" si="101"/>
        <v>865.26320896160189</v>
      </c>
      <c r="AQ34" s="28">
        <f t="shared" si="102"/>
        <v>32376.007650568881</v>
      </c>
      <c r="AS34" s="38">
        <f t="shared" si="3"/>
        <v>6.7718954536386606</v>
      </c>
      <c r="AT34" s="38">
        <f t="shared" si="4"/>
        <v>7.2048804813180825</v>
      </c>
      <c r="AU34" s="38">
        <f t="shared" si="5"/>
        <v>7.6927142075910355</v>
      </c>
      <c r="AV34" s="38">
        <f t="shared" si="6"/>
        <v>0.49412548417166752</v>
      </c>
      <c r="AW34" s="38">
        <f t="shared" si="7"/>
        <v>1.5116734718830367</v>
      </c>
      <c r="AX34" s="38">
        <f t="shared" si="8"/>
        <v>5.7056696259993416</v>
      </c>
      <c r="AY34" s="25"/>
      <c r="AZ34" s="28">
        <f t="shared" si="103"/>
        <v>106.99337484758792</v>
      </c>
      <c r="BA34" s="28">
        <f t="shared" si="104"/>
        <v>2019.3557745235021</v>
      </c>
      <c r="BB34" s="28">
        <f t="shared" si="105"/>
        <v>76202.511718847396</v>
      </c>
    </row>
    <row r="35" spans="1:68" x14ac:dyDescent="0.2">
      <c r="A35">
        <v>13</v>
      </c>
      <c r="B35">
        <v>32</v>
      </c>
      <c r="C35" s="14" t="s">
        <v>8</v>
      </c>
      <c r="D35" s="14" t="s">
        <v>20</v>
      </c>
      <c r="E35" s="14" t="s">
        <v>46</v>
      </c>
      <c r="F35" s="68">
        <v>14.2</v>
      </c>
      <c r="G35" s="15">
        <v>31</v>
      </c>
      <c r="H35" s="16">
        <v>42.199999999999996</v>
      </c>
      <c r="I35" s="16">
        <v>22</v>
      </c>
      <c r="J35" s="16">
        <v>40</v>
      </c>
      <c r="K35" s="16">
        <v>53</v>
      </c>
      <c r="L35" s="16">
        <v>65</v>
      </c>
      <c r="M35" s="16" t="s">
        <v>16</v>
      </c>
      <c r="N35" s="16">
        <v>0</v>
      </c>
      <c r="O35" s="56">
        <f t="shared" ref="O35:O46" si="106">((H35*1000)^(2/3)*17.5)/1000</f>
        <v>21.211905451719513</v>
      </c>
      <c r="Q35" s="16" t="s">
        <v>1</v>
      </c>
      <c r="R35" s="16">
        <f>0.1/5</f>
        <v>0.02</v>
      </c>
      <c r="S35" s="16">
        <f>0.3/5</f>
        <v>0.06</v>
      </c>
      <c r="T35" s="16">
        <f>0.5/5</f>
        <v>0.1</v>
      </c>
      <c r="U35" s="16">
        <v>0.2</v>
      </c>
      <c r="V35" s="16">
        <f t="shared" si="95"/>
        <v>0.88</v>
      </c>
      <c r="W35" s="16">
        <f t="shared" si="96"/>
        <v>2.5299999999999998</v>
      </c>
      <c r="X35" s="16">
        <v>61</v>
      </c>
      <c r="Y35" s="16">
        <v>73</v>
      </c>
      <c r="Z35" s="28">
        <v>85</v>
      </c>
      <c r="AA35" s="82">
        <f t="shared" si="81"/>
        <v>2.610814578664558E-3</v>
      </c>
      <c r="AB35" s="17">
        <f t="shared" si="82"/>
        <v>5.8705905729477904E-2</v>
      </c>
      <c r="AC35" s="17">
        <f t="shared" si="83"/>
        <v>0.48431721510048098</v>
      </c>
      <c r="AD35" s="82">
        <f t="shared" si="97"/>
        <v>3.2860777032075921E-3</v>
      </c>
      <c r="AE35" s="17">
        <f t="shared" si="98"/>
        <v>6.8182589643597205E-2</v>
      </c>
      <c r="AF35" s="17">
        <f t="shared" si="99"/>
        <v>0.5334001651778314</v>
      </c>
      <c r="AH35" s="38">
        <f>((5/2*LOG($F35*1000))+(3/2*LOG(12))+(LOG((3.3*10^10)*(1.5*10^-5)))-9.09)/1.5</f>
        <v>5.7360652859750987</v>
      </c>
      <c r="AI35" s="38">
        <f>((5/2*LOG($F35*1000))+(3/2*LOG(17.5))+(LOG((3.3*10^10)*(3.8*10^-5)))-9.09)/1.5</f>
        <v>6.1690503136545205</v>
      </c>
      <c r="AJ35" s="38">
        <f>((5/2*LOG($F35*1000))+(3/2*LOG(25))+(LOG((3.3*10^10)*(12*10^-5)))-9.09)/1.5</f>
        <v>6.6568840399274736</v>
      </c>
      <c r="AK35" s="38">
        <f>10^(5/6*LOG($F35*1000)+0.5*LOG(12)+LOG(1.5*10^-5))</f>
        <v>0.14994160975402798</v>
      </c>
      <c r="AL35" s="38">
        <f>10^(5/6*LOG($F35*1000)+0.5*LOG(17.5)+LOG(3.8*10^-5))</f>
        <v>0.45871496422932151</v>
      </c>
      <c r="AM35" s="38">
        <f>10^(5/6*LOG($F35*1000)+0.5*LOG(25)+LOG(12*10^-5))</f>
        <v>1.7313765750842796</v>
      </c>
      <c r="AN35" s="25"/>
      <c r="AO35" s="28">
        <f>AK35*1000/AC35</f>
        <v>309.5938056278253</v>
      </c>
      <c r="AP35" s="28">
        <f>AL35*1000/AB35</f>
        <v>7813.7788443827321</v>
      </c>
      <c r="AQ35" s="28">
        <f>AM35*1000/AA35</f>
        <v>663155.70214483992</v>
      </c>
      <c r="AS35" s="38">
        <f t="shared" si="3"/>
        <v>6.5244387969394593</v>
      </c>
      <c r="AT35" s="38">
        <f t="shared" si="4"/>
        <v>6.9574238246188829</v>
      </c>
      <c r="AU35" s="38">
        <f t="shared" si="5"/>
        <v>7.4452575508918342</v>
      </c>
      <c r="AV35" s="38">
        <f t="shared" si="6"/>
        <v>0.3716284248062014</v>
      </c>
      <c r="AW35" s="38">
        <f t="shared" si="7"/>
        <v>1.1369193639525808</v>
      </c>
      <c r="AX35" s="38">
        <f t="shared" si="8"/>
        <v>4.2911954220075401</v>
      </c>
      <c r="AY35" s="25"/>
      <c r="AZ35" s="28">
        <f t="shared" si="9"/>
        <v>696.7159912339049</v>
      </c>
      <c r="BA35" s="28">
        <f t="shared" si="10"/>
        <v>16674.628668336962</v>
      </c>
      <c r="BB35" s="28">
        <f t="shared" si="11"/>
        <v>1305871.5616550506</v>
      </c>
    </row>
    <row r="36" spans="1:68" x14ac:dyDescent="0.2">
      <c r="A36">
        <v>13</v>
      </c>
      <c r="B36">
        <v>33</v>
      </c>
      <c r="C36" s="14" t="s">
        <v>8</v>
      </c>
      <c r="D36" s="14" t="s">
        <v>20</v>
      </c>
      <c r="E36" s="14" t="s">
        <v>105</v>
      </c>
      <c r="F36" s="68">
        <v>9.6</v>
      </c>
      <c r="G36" s="15">
        <v>12</v>
      </c>
      <c r="H36" s="16">
        <v>42.199999999999996</v>
      </c>
      <c r="I36" s="16">
        <v>22</v>
      </c>
      <c r="J36" s="16">
        <v>40</v>
      </c>
      <c r="K36" s="16">
        <v>53</v>
      </c>
      <c r="L36" s="16">
        <v>65</v>
      </c>
      <c r="M36" s="16" t="s">
        <v>16</v>
      </c>
      <c r="N36" s="16">
        <v>0</v>
      </c>
      <c r="O36" s="56">
        <f t="shared" si="106"/>
        <v>21.211905451719513</v>
      </c>
      <c r="Q36" s="16" t="s">
        <v>1</v>
      </c>
      <c r="R36" s="16">
        <f t="shared" ref="R36:R37" si="107">0.1/5</f>
        <v>0.02</v>
      </c>
      <c r="S36" s="16">
        <f t="shared" ref="S36:S37" si="108">0.3/5</f>
        <v>0.06</v>
      </c>
      <c r="T36" s="16">
        <f t="shared" ref="T36:T37" si="109">0.5/5</f>
        <v>0.1</v>
      </c>
      <c r="U36" s="16">
        <v>0.2</v>
      </c>
      <c r="V36" s="16">
        <f t="shared" si="95"/>
        <v>0.88</v>
      </c>
      <c r="W36" s="16">
        <f t="shared" si="96"/>
        <v>2.5299999999999998</v>
      </c>
      <c r="X36" s="16">
        <v>61</v>
      </c>
      <c r="Y36" s="16">
        <v>73</v>
      </c>
      <c r="Z36" s="28">
        <v>85</v>
      </c>
      <c r="AA36" s="82">
        <f t="shared" si="81"/>
        <v>3.9408135494068434E-3</v>
      </c>
      <c r="AB36" s="17">
        <f t="shared" si="82"/>
        <v>7.6734409678059418E-2</v>
      </c>
      <c r="AC36" s="17">
        <f t="shared" si="83"/>
        <v>0.5724908863666075</v>
      </c>
      <c r="AD36" s="82">
        <f t="shared" si="97"/>
        <v>3.2860777032075921E-3</v>
      </c>
      <c r="AE36" s="17">
        <f t="shared" si="98"/>
        <v>6.8182589643597205E-2</v>
      </c>
      <c r="AF36" s="17">
        <f t="shared" si="99"/>
        <v>0.5334001651778314</v>
      </c>
      <c r="AH36" s="38">
        <f t="shared" si="84"/>
        <v>5.4527034337359508</v>
      </c>
      <c r="AI36" s="38">
        <f t="shared" si="85"/>
        <v>5.8856884614153726</v>
      </c>
      <c r="AJ36" s="38">
        <f t="shared" si="86"/>
        <v>6.3735221876883257</v>
      </c>
      <c r="AK36" s="38">
        <f t="shared" si="87"/>
        <v>0.10820348357112271</v>
      </c>
      <c r="AL36" s="38">
        <f t="shared" si="88"/>
        <v>0.33102590519895436</v>
      </c>
      <c r="AM36" s="38">
        <f t="shared" si="89"/>
        <v>1.2494262073408589</v>
      </c>
      <c r="AN36" s="25"/>
      <c r="AO36" s="28">
        <f t="shared" ref="AO36:AO37" si="110">AK36*1000/AC36</f>
        <v>189.00472679635314</v>
      </c>
      <c r="AP36" s="28">
        <f t="shared" ref="AP36:AP37" si="111">AL36*1000/AB36</f>
        <v>4313.9174014341079</v>
      </c>
      <c r="AQ36" s="28">
        <f t="shared" ref="AQ36:AQ37" si="112">AM36*1000/AA36</f>
        <v>317047.78510237252</v>
      </c>
      <c r="AS36" s="38">
        <f t="shared" si="3"/>
        <v>6.5244387969394593</v>
      </c>
      <c r="AT36" s="38">
        <f t="shared" si="4"/>
        <v>6.9574238246188829</v>
      </c>
      <c r="AU36" s="38">
        <f t="shared" si="5"/>
        <v>7.4452575508918342</v>
      </c>
      <c r="AV36" s="38">
        <f t="shared" si="6"/>
        <v>0.3716284248062014</v>
      </c>
      <c r="AW36" s="38">
        <f t="shared" si="7"/>
        <v>1.1369193639525808</v>
      </c>
      <c r="AX36" s="38">
        <f t="shared" si="8"/>
        <v>4.2911954220075401</v>
      </c>
      <c r="AY36" s="25"/>
      <c r="AZ36" s="28">
        <f t="shared" si="9"/>
        <v>696.7159912339049</v>
      </c>
      <c r="BA36" s="28">
        <f t="shared" si="10"/>
        <v>16674.628668336962</v>
      </c>
      <c r="BB36" s="28">
        <f t="shared" si="11"/>
        <v>1305871.5616550506</v>
      </c>
    </row>
    <row r="37" spans="1:68" x14ac:dyDescent="0.2">
      <c r="A37">
        <v>13</v>
      </c>
      <c r="B37">
        <v>34</v>
      </c>
      <c r="C37" s="14" t="s">
        <v>8</v>
      </c>
      <c r="D37" s="14" t="s">
        <v>20</v>
      </c>
      <c r="E37" s="14" t="s">
        <v>47</v>
      </c>
      <c r="F37" s="68">
        <v>18.399999999999999</v>
      </c>
      <c r="G37" s="15">
        <v>20</v>
      </c>
      <c r="H37" s="16">
        <v>42.199999999999996</v>
      </c>
      <c r="I37" s="16">
        <v>22</v>
      </c>
      <c r="J37" s="16">
        <v>40</v>
      </c>
      <c r="K37" s="16">
        <v>53</v>
      </c>
      <c r="L37" s="16">
        <v>65</v>
      </c>
      <c r="M37" s="16" t="s">
        <v>16</v>
      </c>
      <c r="N37" s="16">
        <v>0</v>
      </c>
      <c r="O37" s="56">
        <f t="shared" ref="O37" si="113">((H37*1000)^(2/3)*17.5)/1000</f>
        <v>21.211905451719513</v>
      </c>
      <c r="Q37" s="16" t="s">
        <v>1</v>
      </c>
      <c r="R37" s="16">
        <f t="shared" si="107"/>
        <v>0.02</v>
      </c>
      <c r="S37" s="16">
        <f t="shared" si="108"/>
        <v>0.06</v>
      </c>
      <c r="T37" s="16">
        <f t="shared" si="109"/>
        <v>0.1</v>
      </c>
      <c r="U37" s="16">
        <v>0.2</v>
      </c>
      <c r="V37" s="16">
        <f t="shared" si="95"/>
        <v>0.88</v>
      </c>
      <c r="W37" s="16">
        <f t="shared" si="96"/>
        <v>2.5299999999999998</v>
      </c>
      <c r="X37" s="16">
        <v>61</v>
      </c>
      <c r="Y37" s="16">
        <v>73</v>
      </c>
      <c r="Z37" s="28">
        <v>85</v>
      </c>
      <c r="AA37" s="82">
        <f t="shared" si="81"/>
        <v>3.4256969547058597E-3</v>
      </c>
      <c r="AB37" s="17">
        <f t="shared" si="82"/>
        <v>7.0067966581557645E-2</v>
      </c>
      <c r="AC37" s="17">
        <f t="shared" si="83"/>
        <v>0.54256025088891835</v>
      </c>
      <c r="AD37" s="82">
        <f t="shared" si="97"/>
        <v>3.2860777032075921E-3</v>
      </c>
      <c r="AE37" s="17">
        <f t="shared" si="98"/>
        <v>6.8182589643597205E-2</v>
      </c>
      <c r="AF37" s="17">
        <f t="shared" si="99"/>
        <v>0.5334001651778314</v>
      </c>
      <c r="AH37" s="38">
        <f t="shared" si="84"/>
        <v>5.9236144170192331</v>
      </c>
      <c r="AI37" s="38">
        <f t="shared" si="85"/>
        <v>6.3565994446986549</v>
      </c>
      <c r="AJ37" s="38">
        <f t="shared" si="86"/>
        <v>6.844433170971608</v>
      </c>
      <c r="AK37" s="38">
        <f t="shared" si="87"/>
        <v>0.18607873054944163</v>
      </c>
      <c r="AL37" s="38">
        <f t="shared" si="88"/>
        <v>0.56926891986719907</v>
      </c>
      <c r="AM37" s="38">
        <f t="shared" si="89"/>
        <v>2.1486521034636796</v>
      </c>
      <c r="AN37" s="25"/>
      <c r="AO37" s="28">
        <f t="shared" si="110"/>
        <v>342.96417816191746</v>
      </c>
      <c r="AP37" s="28">
        <f t="shared" si="111"/>
        <v>8124.5246243100546</v>
      </c>
      <c r="AQ37" s="28">
        <f t="shared" si="112"/>
        <v>627216.04738331831</v>
      </c>
      <c r="AS37" s="38">
        <f t="shared" si="3"/>
        <v>6.5244387969394593</v>
      </c>
      <c r="AT37" s="38">
        <f t="shared" si="4"/>
        <v>6.9574238246188829</v>
      </c>
      <c r="AU37" s="38">
        <f t="shared" si="5"/>
        <v>7.4452575508918342</v>
      </c>
      <c r="AV37" s="38">
        <f t="shared" si="6"/>
        <v>0.3716284248062014</v>
      </c>
      <c r="AW37" s="38">
        <f t="shared" si="7"/>
        <v>1.1369193639525808</v>
      </c>
      <c r="AX37" s="38">
        <f t="shared" si="8"/>
        <v>4.2911954220075401</v>
      </c>
      <c r="AY37" s="25"/>
      <c r="AZ37" s="28">
        <f t="shared" si="9"/>
        <v>696.7159912339049</v>
      </c>
      <c r="BA37" s="28">
        <f t="shared" si="10"/>
        <v>16674.628668336962</v>
      </c>
      <c r="BB37" s="28">
        <f t="shared" si="11"/>
        <v>1305871.5616550506</v>
      </c>
    </row>
    <row r="38" spans="1:68" x14ac:dyDescent="0.2">
      <c r="A38">
        <v>14</v>
      </c>
      <c r="B38">
        <v>35</v>
      </c>
      <c r="C38" s="14" t="s">
        <v>8</v>
      </c>
      <c r="D38" s="14" t="s">
        <v>10</v>
      </c>
      <c r="E38" s="14" t="s">
        <v>48</v>
      </c>
      <c r="F38" s="68">
        <v>6.1</v>
      </c>
      <c r="G38" s="15">
        <v>18</v>
      </c>
      <c r="H38" s="16">
        <v>22.3</v>
      </c>
      <c r="I38" s="16">
        <v>13</v>
      </c>
      <c r="J38" s="16">
        <v>40</v>
      </c>
      <c r="K38" s="16">
        <v>53</v>
      </c>
      <c r="L38" s="16">
        <v>65</v>
      </c>
      <c r="M38" s="15" t="s">
        <v>17</v>
      </c>
      <c r="N38" s="16">
        <v>0</v>
      </c>
      <c r="O38" s="56">
        <f t="shared" si="106"/>
        <v>13.864619565957826</v>
      </c>
      <c r="Q38" s="16" t="s">
        <v>1</v>
      </c>
      <c r="R38" s="16">
        <f t="shared" ref="R38:R46" si="114">0.1/5</f>
        <v>0.02</v>
      </c>
      <c r="S38" s="16">
        <f t="shared" ref="S38:S46" si="115">0.3/5</f>
        <v>0.06</v>
      </c>
      <c r="T38" s="16">
        <f t="shared" ref="T38:T46" si="116">0.5/5</f>
        <v>0.1</v>
      </c>
      <c r="U38" s="16">
        <v>0.2</v>
      </c>
      <c r="V38" s="16">
        <f t="shared" si="95"/>
        <v>0.88</v>
      </c>
      <c r="W38" s="16">
        <f t="shared" si="96"/>
        <v>2.5299999999999998</v>
      </c>
      <c r="X38" s="16">
        <v>61</v>
      </c>
      <c r="Y38" s="16">
        <v>73</v>
      </c>
      <c r="Z38" s="28">
        <v>85</v>
      </c>
      <c r="AA38" s="82">
        <f t="shared" si="81"/>
        <v>3.5611425221529817E-3</v>
      </c>
      <c r="AB38" s="17">
        <f t="shared" si="82"/>
        <v>7.1867976495381306E-2</v>
      </c>
      <c r="AC38" s="17">
        <f t="shared" si="83"/>
        <v>0.55105931050929702</v>
      </c>
      <c r="AD38" s="82">
        <f t="shared" si="97"/>
        <v>3.880426688831018E-3</v>
      </c>
      <c r="AE38" s="17">
        <f t="shared" si="98"/>
        <v>7.5980391915649578E-2</v>
      </c>
      <c r="AF38" s="17">
        <f t="shared" si="99"/>
        <v>0.56934903293484829</v>
      </c>
      <c r="AH38" s="38">
        <f>((5/2*LOG($F38*1000))+(3/2*LOG(12))+(LOG((3.3*10^10)*(1.5*10^-5)))-9.09)/1.5</f>
        <v>5.1244677703546158</v>
      </c>
      <c r="AI38" s="38">
        <f>((5/2*LOG($F38*1000))+(3/2*LOG(17.5))+(LOG((3.3*10^10)*(3.8*10^-5)))-9.09)/1.5</f>
        <v>5.5574527980340376</v>
      </c>
      <c r="AJ38" s="38">
        <f>((5/2*LOG($F38*1000))+(3/2*LOG(25))+(LOG((3.3*10^10)*(12*10^-5)))-9.09)/1.5</f>
        <v>6.0452865243069906</v>
      </c>
      <c r="AK38" s="38">
        <f>10^(5/6*LOG($F38*1000)+0.5*LOG(12)+LOG(1.5*10^-5))</f>
        <v>7.4152092559677169E-2</v>
      </c>
      <c r="AL38" s="38">
        <f>10^(5/6*LOG($F38*1000)+0.5*LOG(17.5)+LOG(3.8*10^-5))</f>
        <v>0.22685280318012502</v>
      </c>
      <c r="AM38" s="38">
        <f>10^(5/6*LOG($F38*1000)+0.5*LOG(25)+LOG(12*10^-5))</f>
        <v>0.85623461200607343</v>
      </c>
      <c r="AN38" s="25"/>
      <c r="AO38" s="28">
        <f>AK38*1000/AC38</f>
        <v>134.56281591748214</v>
      </c>
      <c r="AP38" s="28">
        <f>AL38*1000/AB38</f>
        <v>3156.5213637913407</v>
      </c>
      <c r="AQ38" s="28">
        <f>AM38*1000/AA38</f>
        <v>240438.17586059839</v>
      </c>
      <c r="AS38" s="38">
        <f t="shared" si="3"/>
        <v>6.0627594837502725</v>
      </c>
      <c r="AT38" s="38">
        <f t="shared" si="4"/>
        <v>6.4957445114296943</v>
      </c>
      <c r="AU38" s="38">
        <f t="shared" si="5"/>
        <v>6.9835782377026474</v>
      </c>
      <c r="AV38" s="38">
        <f t="shared" si="6"/>
        <v>0.21840836510227099</v>
      </c>
      <c r="AW38" s="38">
        <f t="shared" si="7"/>
        <v>0.66817466845677453</v>
      </c>
      <c r="AX38" s="38">
        <f t="shared" si="8"/>
        <v>2.5219625677012498</v>
      </c>
      <c r="AY38" s="25"/>
      <c r="AZ38" s="28">
        <f t="shared" si="9"/>
        <v>383.61067195711541</v>
      </c>
      <c r="BA38" s="28">
        <f t="shared" si="10"/>
        <v>8794.0408256719129</v>
      </c>
      <c r="BB38" s="28">
        <f t="shared" si="11"/>
        <v>649918.88004486263</v>
      </c>
    </row>
    <row r="39" spans="1:68" x14ac:dyDescent="0.2">
      <c r="A39">
        <v>14</v>
      </c>
      <c r="B39">
        <v>36</v>
      </c>
      <c r="C39" s="14" t="s">
        <v>8</v>
      </c>
      <c r="D39" s="14" t="s">
        <v>10</v>
      </c>
      <c r="E39" s="14" t="s">
        <v>49</v>
      </c>
      <c r="F39" s="68">
        <v>4.7</v>
      </c>
      <c r="G39" s="15">
        <v>15</v>
      </c>
      <c r="H39" s="16">
        <v>22.3</v>
      </c>
      <c r="I39" s="16">
        <v>13</v>
      </c>
      <c r="J39" s="16">
        <v>40</v>
      </c>
      <c r="K39" s="16">
        <v>53</v>
      </c>
      <c r="L39" s="16">
        <v>65</v>
      </c>
      <c r="M39" s="15" t="s">
        <v>17</v>
      </c>
      <c r="N39" s="16">
        <v>0</v>
      </c>
      <c r="O39" s="56">
        <f t="shared" si="106"/>
        <v>13.864619565957826</v>
      </c>
      <c r="Q39" s="16" t="s">
        <v>1</v>
      </c>
      <c r="R39" s="16">
        <f t="shared" si="114"/>
        <v>0.02</v>
      </c>
      <c r="S39" s="16">
        <f t="shared" si="115"/>
        <v>0.06</v>
      </c>
      <c r="T39" s="16">
        <f t="shared" si="116"/>
        <v>0.1</v>
      </c>
      <c r="U39" s="16">
        <v>0.2</v>
      </c>
      <c r="V39" s="16">
        <f t="shared" si="95"/>
        <v>0.88</v>
      </c>
      <c r="W39" s="16">
        <f t="shared" si="96"/>
        <v>2.5299999999999998</v>
      </c>
      <c r="X39" s="16">
        <v>61</v>
      </c>
      <c r="Y39" s="16">
        <v>73</v>
      </c>
      <c r="Z39" s="28">
        <v>85</v>
      </c>
      <c r="AA39" s="82">
        <f t="shared" si="81"/>
        <v>3.7561256754756046E-3</v>
      </c>
      <c r="AB39" s="17">
        <f t="shared" si="82"/>
        <v>7.4403160031693671E-2</v>
      </c>
      <c r="AC39" s="17">
        <f t="shared" si="83"/>
        <v>0.56254604824602528</v>
      </c>
      <c r="AD39" s="82">
        <f t="shared" si="97"/>
        <v>3.880426688831018E-3</v>
      </c>
      <c r="AE39" s="17">
        <f t="shared" si="98"/>
        <v>7.5980391915649578E-2</v>
      </c>
      <c r="AF39" s="17">
        <f t="shared" si="99"/>
        <v>0.56934903293484829</v>
      </c>
      <c r="AH39" s="38">
        <f>((5/2*LOG($F39*1000))+(3/2*LOG(12))+(LOG((3.3*10^10)*(1.5*10^-5)))-9.09)/1.5</f>
        <v>4.9357478085628657</v>
      </c>
      <c r="AI39" s="38">
        <f>((5/2*LOG($F39*1000))+(3/2*LOG(17.5))+(LOG((3.3*10^10)*(3.8*10^-5)))-9.09)/1.5</f>
        <v>5.3687328362422901</v>
      </c>
      <c r="AJ39" s="38">
        <f>((5/2*LOG($F39*1000))+(3/2*LOG(25))+(LOG((3.3*10^10)*(12*10^-5)))-9.09)/1.5</f>
        <v>5.8565665625152405</v>
      </c>
      <c r="AK39" s="38">
        <f>10^(5/6*LOG($F39*1000)+0.5*LOG(12)+LOG(1.5*10^-5))</f>
        <v>5.9671015705131648E-2</v>
      </c>
      <c r="AL39" s="38">
        <f>10^(5/6*LOG($F39*1000)+0.5*LOG(17.5)+LOG(3.8*10^-5))</f>
        <v>0.18255098020895702</v>
      </c>
      <c r="AM39" s="38">
        <f>10^(5/6*LOG($F39*1000)+0.5*LOG(25)+LOG(12*10^-5))</f>
        <v>0.68902153960352297</v>
      </c>
      <c r="AO39" s="28">
        <f>AK39*1000/AC39</f>
        <v>106.07312217583116</v>
      </c>
      <c r="AP39" s="28">
        <f>AL39*1000/AB39</f>
        <v>2453.537996654919</v>
      </c>
      <c r="AQ39" s="28">
        <f>AM39*1000/AA39</f>
        <v>183439.42645536704</v>
      </c>
      <c r="AS39" s="38">
        <f t="shared" si="3"/>
        <v>6.0627594837502725</v>
      </c>
      <c r="AT39" s="38">
        <f t="shared" si="4"/>
        <v>6.4957445114296943</v>
      </c>
      <c r="AU39" s="38">
        <f t="shared" si="5"/>
        <v>6.9835782377026474</v>
      </c>
      <c r="AV39" s="38">
        <f t="shared" si="6"/>
        <v>0.21840836510227099</v>
      </c>
      <c r="AW39" s="38">
        <f t="shared" si="7"/>
        <v>0.66817466845677453</v>
      </c>
      <c r="AX39" s="38">
        <f t="shared" si="8"/>
        <v>2.5219625677012498</v>
      </c>
      <c r="AZ39" s="28">
        <f t="shared" si="9"/>
        <v>383.61067195711541</v>
      </c>
      <c r="BA39" s="28">
        <f t="shared" si="10"/>
        <v>8794.0408256719129</v>
      </c>
      <c r="BB39" s="28">
        <f t="shared" si="11"/>
        <v>649918.88004486263</v>
      </c>
    </row>
    <row r="40" spans="1:68" x14ac:dyDescent="0.2">
      <c r="A40">
        <v>14</v>
      </c>
      <c r="B40">
        <v>37</v>
      </c>
      <c r="C40" s="14" t="s">
        <v>8</v>
      </c>
      <c r="D40" s="14" t="s">
        <v>10</v>
      </c>
      <c r="E40" s="14" t="s">
        <v>50</v>
      </c>
      <c r="F40" s="68">
        <v>11.5</v>
      </c>
      <c r="G40" s="15">
        <v>10</v>
      </c>
      <c r="H40" s="16">
        <v>22.3</v>
      </c>
      <c r="I40" s="16">
        <v>13</v>
      </c>
      <c r="J40" s="16">
        <v>40</v>
      </c>
      <c r="K40" s="16">
        <v>53</v>
      </c>
      <c r="L40" s="16">
        <v>65</v>
      </c>
      <c r="M40" s="15" t="s">
        <v>17</v>
      </c>
      <c r="N40" s="16">
        <v>0</v>
      </c>
      <c r="O40" s="56">
        <f t="shared" si="106"/>
        <v>13.864619565957826</v>
      </c>
      <c r="Q40" s="16" t="s">
        <v>1</v>
      </c>
      <c r="R40" s="16">
        <f t="shared" si="114"/>
        <v>0.02</v>
      </c>
      <c r="S40" s="16">
        <f t="shared" si="115"/>
        <v>0.06</v>
      </c>
      <c r="T40" s="16">
        <f t="shared" si="116"/>
        <v>0.1</v>
      </c>
      <c r="U40" s="16">
        <v>0.2</v>
      </c>
      <c r="V40" s="16">
        <f t="shared" si="95"/>
        <v>0.88</v>
      </c>
      <c r="W40" s="16">
        <f t="shared" si="96"/>
        <v>2.5299999999999998</v>
      </c>
      <c r="X40" s="16">
        <v>61</v>
      </c>
      <c r="Y40" s="16">
        <v>73</v>
      </c>
      <c r="Z40" s="28">
        <v>85</v>
      </c>
      <c r="AA40" s="82">
        <f t="shared" si="81"/>
        <v>4.057968011844288E-3</v>
      </c>
      <c r="AB40" s="17">
        <f t="shared" si="82"/>
        <v>7.8172100508132183E-2</v>
      </c>
      <c r="AC40" s="17">
        <f t="shared" si="83"/>
        <v>0.57825053050138897</v>
      </c>
      <c r="AD40" s="82">
        <f t="shared" si="97"/>
        <v>3.880426688831018E-3</v>
      </c>
      <c r="AE40" s="17">
        <f t="shared" si="98"/>
        <v>7.5980391915649578E-2</v>
      </c>
      <c r="AF40" s="17">
        <f t="shared" si="99"/>
        <v>0.56934903293484829</v>
      </c>
      <c r="AH40" s="38">
        <f>((5/2*LOG($F40*1000))+(3/2*LOG(12))+(LOG((3.3*10^10)*(1.5*10^-5)))-9.09)/1.5</f>
        <v>5.5834144459260244</v>
      </c>
      <c r="AI40" s="38">
        <f>((5/2*LOG($F40*1000))+(3/2*LOG(17.5))+(LOG((3.3*10^10)*(3.8*10^-5)))-9.09)/1.5</f>
        <v>6.0163994736054462</v>
      </c>
      <c r="AJ40" s="38">
        <f>((5/2*LOG($F40*1000))+(3/2*LOG(25))+(LOG((3.3*10^10)*(12*10^-5)))-9.09)/1.5</f>
        <v>6.5042331998783993</v>
      </c>
      <c r="AK40" s="38">
        <f>10^(5/6*LOG($F40*1000)+0.5*LOG(12)+LOG(1.5*10^-5))</f>
        <v>0.1257757017337375</v>
      </c>
      <c r="AL40" s="38">
        <f>10^(5/6*LOG($F40*1000)+0.5*LOG(17.5)+LOG(3.8*10^-5))</f>
        <v>0.38478442786065431</v>
      </c>
      <c r="AM40" s="38">
        <f>10^(5/6*LOG($F40*1000)+0.5*LOG(25)+LOG(12*10^-5))</f>
        <v>1.452332705069749</v>
      </c>
      <c r="AO40" s="28">
        <f>AK40*1000/AC40</f>
        <v>217.51074162384256</v>
      </c>
      <c r="AP40" s="28">
        <f>AL40*1000/AB40</f>
        <v>4922.2731045921619</v>
      </c>
      <c r="AQ40" s="28">
        <f>AM40*1000/AA40</f>
        <v>357896.53857071302</v>
      </c>
      <c r="AS40" s="38">
        <f t="shared" si="3"/>
        <v>6.0627594837502725</v>
      </c>
      <c r="AT40" s="38">
        <f t="shared" si="4"/>
        <v>6.4957445114296943</v>
      </c>
      <c r="AU40" s="38">
        <f t="shared" si="5"/>
        <v>6.9835782377026474</v>
      </c>
      <c r="AV40" s="38">
        <f t="shared" si="6"/>
        <v>0.21840836510227099</v>
      </c>
      <c r="AW40" s="38">
        <f t="shared" si="7"/>
        <v>0.66817466845677453</v>
      </c>
      <c r="AX40" s="38">
        <f t="shared" si="8"/>
        <v>2.5219625677012498</v>
      </c>
      <c r="AZ40" s="28">
        <f t="shared" si="9"/>
        <v>383.61067195711541</v>
      </c>
      <c r="BA40" s="28">
        <f t="shared" si="10"/>
        <v>8794.0408256719129</v>
      </c>
      <c r="BB40" s="28">
        <f t="shared" si="11"/>
        <v>649918.88004486263</v>
      </c>
    </row>
    <row r="41" spans="1:68" x14ac:dyDescent="0.2">
      <c r="A41">
        <v>15</v>
      </c>
      <c r="B41">
        <v>38</v>
      </c>
      <c r="C41" s="14" t="s">
        <v>8</v>
      </c>
      <c r="D41" s="14" t="s">
        <v>11</v>
      </c>
      <c r="E41" s="14" t="s">
        <v>11</v>
      </c>
      <c r="F41" s="68" t="s">
        <v>29</v>
      </c>
      <c r="G41" s="15" t="s">
        <v>29</v>
      </c>
      <c r="H41" s="16">
        <v>11.5</v>
      </c>
      <c r="I41" s="16">
        <v>172</v>
      </c>
      <c r="J41" s="16">
        <v>40</v>
      </c>
      <c r="K41" s="16">
        <v>53</v>
      </c>
      <c r="L41" s="16">
        <v>65</v>
      </c>
      <c r="M41" s="16" t="s">
        <v>17</v>
      </c>
      <c r="N41" s="16">
        <v>0</v>
      </c>
      <c r="O41" s="56">
        <f t="shared" si="106"/>
        <v>8.9159975866584844</v>
      </c>
      <c r="Q41" s="16" t="s">
        <v>1</v>
      </c>
      <c r="R41" s="16">
        <f t="shared" si="114"/>
        <v>0.02</v>
      </c>
      <c r="S41" s="16">
        <f t="shared" si="115"/>
        <v>0.06</v>
      </c>
      <c r="T41" s="16">
        <f t="shared" si="116"/>
        <v>0.1</v>
      </c>
      <c r="U41" s="16">
        <v>0.2</v>
      </c>
      <c r="V41" s="16">
        <f t="shared" si="95"/>
        <v>0.88</v>
      </c>
      <c r="W41" s="16">
        <f t="shared" si="96"/>
        <v>2.5299999999999998</v>
      </c>
      <c r="X41" s="16">
        <v>61</v>
      </c>
      <c r="Y41" s="16">
        <v>73</v>
      </c>
      <c r="Z41" s="28">
        <v>85</v>
      </c>
      <c r="AA41" s="82" t="s">
        <v>29</v>
      </c>
      <c r="AB41" s="16" t="s">
        <v>29</v>
      </c>
      <c r="AC41" s="16" t="s">
        <v>29</v>
      </c>
      <c r="AD41" s="82">
        <f t="shared" si="97"/>
        <v>4.8748107757095385E-3</v>
      </c>
      <c r="AE41" s="17">
        <f t="shared" si="98"/>
        <v>8.6654440944801084E-2</v>
      </c>
      <c r="AF41" s="17">
        <f t="shared" si="99"/>
        <v>0.59782857288813629</v>
      </c>
      <c r="AH41" s="38" t="s">
        <v>29</v>
      </c>
      <c r="AI41" s="38" t="s">
        <v>29</v>
      </c>
      <c r="AJ41" s="38" t="s">
        <v>29</v>
      </c>
      <c r="AK41" s="38" t="s">
        <v>29</v>
      </c>
      <c r="AL41" s="38" t="s">
        <v>29</v>
      </c>
      <c r="AM41" s="38" t="s">
        <v>29</v>
      </c>
      <c r="AO41" s="28" t="s">
        <v>29</v>
      </c>
      <c r="AP41" s="28" t="s">
        <v>29</v>
      </c>
      <c r="AQ41" s="28" t="s">
        <v>29</v>
      </c>
      <c r="AS41" s="38">
        <f t="shared" si="3"/>
        <v>5.5834144459260244</v>
      </c>
      <c r="AT41" s="38">
        <f t="shared" si="4"/>
        <v>6.0163994736054462</v>
      </c>
      <c r="AU41" s="38">
        <f t="shared" si="5"/>
        <v>6.5042331998783993</v>
      </c>
      <c r="AV41" s="38">
        <f t="shared" si="6"/>
        <v>0.1257757017337375</v>
      </c>
      <c r="AW41" s="38">
        <f t="shared" si="7"/>
        <v>0.38478442786065431</v>
      </c>
      <c r="AX41" s="38">
        <f t="shared" si="8"/>
        <v>1.452332705069749</v>
      </c>
      <c r="AZ41" s="28">
        <f t="shared" si="9"/>
        <v>210.38757168482184</v>
      </c>
      <c r="BA41" s="28">
        <f t="shared" si="10"/>
        <v>4440.4467176213411</v>
      </c>
      <c r="BB41" s="28">
        <f t="shared" si="11"/>
        <v>297925.96510750899</v>
      </c>
    </row>
    <row r="42" spans="1:68" x14ac:dyDescent="0.2">
      <c r="A42">
        <v>16</v>
      </c>
      <c r="B42">
        <v>39</v>
      </c>
      <c r="C42" s="14" t="s">
        <v>8</v>
      </c>
      <c r="D42" s="14" t="s">
        <v>12</v>
      </c>
      <c r="E42" s="14" t="s">
        <v>51</v>
      </c>
      <c r="F42" s="68">
        <v>8.8000000000000007</v>
      </c>
      <c r="G42" s="15">
        <v>178</v>
      </c>
      <c r="H42" s="16">
        <v>18.7</v>
      </c>
      <c r="I42" s="16">
        <v>14</v>
      </c>
      <c r="J42" s="16">
        <v>40</v>
      </c>
      <c r="K42" s="16">
        <v>53</v>
      </c>
      <c r="L42" s="16">
        <v>65</v>
      </c>
      <c r="M42" s="15" t="s">
        <v>17</v>
      </c>
      <c r="N42" s="16">
        <v>0</v>
      </c>
      <c r="O42" s="56">
        <f t="shared" si="106"/>
        <v>12.329130601246668</v>
      </c>
      <c r="Q42" s="16" t="s">
        <v>1</v>
      </c>
      <c r="R42" s="16">
        <f t="shared" si="114"/>
        <v>0.02</v>
      </c>
      <c r="S42" s="16">
        <f t="shared" si="115"/>
        <v>0.06</v>
      </c>
      <c r="T42" s="16">
        <f t="shared" si="116"/>
        <v>0.1</v>
      </c>
      <c r="U42" s="16">
        <v>0.2</v>
      </c>
      <c r="V42" s="16">
        <f t="shared" si="95"/>
        <v>0.88</v>
      </c>
      <c r="W42" s="16">
        <f t="shared" si="96"/>
        <v>2.5299999999999998</v>
      </c>
      <c r="X42" s="16">
        <v>61</v>
      </c>
      <c r="Y42" s="16">
        <v>73</v>
      </c>
      <c r="Z42" s="28">
        <v>85</v>
      </c>
      <c r="AA42" s="82">
        <f>(R42*U42*ABS(COS(RADIANS((IF($G42&gt;90,$G42-90,$G42+90)-$X42)))))/COS(RADIANS(J42))</f>
        <v>4.6525056460724511E-3</v>
      </c>
      <c r="AB42" s="17">
        <f>(S42*V42*ABS(COS(RADIANS((IF($G42&gt;90,$G42-90,$G42+90)-$Y42)))))/COS(RADIANS(K42))</f>
        <v>8.4745115469105611E-2</v>
      </c>
      <c r="AC42" s="17">
        <f>(T42*W42*ABS(COS(RADIANS((IF($G42&gt;90,$G42-90,$G42+90)-$Z42)))))/COS(RADIANS(L42))</f>
        <v>0.59782857288813629</v>
      </c>
      <c r="AD42" s="82">
        <f t="shared" si="97"/>
        <v>3.8188578126952376E-3</v>
      </c>
      <c r="AE42" s="17">
        <f t="shared" si="98"/>
        <v>7.5203229789823647E-2</v>
      </c>
      <c r="AF42" s="17">
        <f t="shared" si="99"/>
        <v>0.56603375027224934</v>
      </c>
      <c r="AH42" s="38">
        <f>((5/2*LOG($F42*1000))+(3/2*LOG(12))+(LOG((3.3*10^10)*(1.5*10^-5)))-9.09)/1.5</f>
        <v>5.3897224989202854</v>
      </c>
      <c r="AI42" s="38">
        <f>((5/2*LOG($F42*1000))+(3/2*LOG(17.5))+(LOG((3.3*10^10)*(3.8*10^-5)))-9.09)/1.5</f>
        <v>5.8227075265997073</v>
      </c>
      <c r="AJ42" s="38">
        <f>((5/2*LOG($F42*1000))+(3/2*LOG(25))+(LOG((3.3*10^10)*(12*10^-5)))-9.09)/1.5</f>
        <v>6.3105412528726603</v>
      </c>
      <c r="AK42" s="38">
        <f>10^(5/6*LOG($F42*1000)+0.5*LOG(12)+LOG(1.5*10^-5))</f>
        <v>0.10063539962771492</v>
      </c>
      <c r="AL42" s="38">
        <f>10^(5/6*LOG($F42*1000)+0.5*LOG(17.5)+LOG(3.8*10^-5))</f>
        <v>0.30787293677958244</v>
      </c>
      <c r="AM42" s="38">
        <f>10^(5/6*LOG($F42*1000)+0.5*LOG(25)+LOG(12*10^-5))</f>
        <v>1.1620375013013355</v>
      </c>
      <c r="AN42" s="25"/>
      <c r="AO42" s="28">
        <f>AK42*1000/AC42</f>
        <v>168.33487757458772</v>
      </c>
      <c r="AP42" s="28">
        <f>AL42*1000/AB42</f>
        <v>3632.9284003609573</v>
      </c>
      <c r="AQ42" s="28">
        <f>AM42*1000/AA42</f>
        <v>249765.95187634078</v>
      </c>
      <c r="AS42" s="38">
        <f t="shared" si="3"/>
        <v>5.9353207228975009</v>
      </c>
      <c r="AT42" s="38">
        <f t="shared" si="4"/>
        <v>6.3683057505769254</v>
      </c>
      <c r="AU42" s="38">
        <f t="shared" si="5"/>
        <v>6.8561394768498758</v>
      </c>
      <c r="AV42" s="38">
        <f t="shared" si="6"/>
        <v>0.18860356064764036</v>
      </c>
      <c r="AW42" s="38">
        <f t="shared" si="7"/>
        <v>0.57699310897041367</v>
      </c>
      <c r="AX42" s="38">
        <f t="shared" si="8"/>
        <v>2.1778063302007462</v>
      </c>
      <c r="AY42" s="25"/>
      <c r="AZ42" s="28">
        <f t="shared" si="9"/>
        <v>333.20196994777496</v>
      </c>
      <c r="BA42" s="28">
        <f t="shared" si="10"/>
        <v>7672.4511777350717</v>
      </c>
      <c r="BB42" s="28">
        <f t="shared" si="11"/>
        <v>570276.88304103538</v>
      </c>
    </row>
    <row r="43" spans="1:68" x14ac:dyDescent="0.2">
      <c r="A43">
        <v>16</v>
      </c>
      <c r="B43">
        <v>40</v>
      </c>
      <c r="C43" s="14" t="s">
        <v>8</v>
      </c>
      <c r="D43" s="14" t="s">
        <v>12</v>
      </c>
      <c r="E43" s="14" t="s">
        <v>142</v>
      </c>
      <c r="F43" s="68">
        <v>2.1</v>
      </c>
      <c r="G43" s="15">
        <v>85</v>
      </c>
      <c r="H43" s="16">
        <v>18.7</v>
      </c>
      <c r="I43" s="16">
        <v>14</v>
      </c>
      <c r="J43" s="16">
        <v>40</v>
      </c>
      <c r="K43" s="16">
        <v>53</v>
      </c>
      <c r="L43" s="16">
        <v>65</v>
      </c>
      <c r="M43" s="16" t="s">
        <v>17</v>
      </c>
      <c r="N43" s="16">
        <v>0</v>
      </c>
      <c r="O43" s="56">
        <f t="shared" si="106"/>
        <v>12.329130601246668</v>
      </c>
      <c r="P43" s="23"/>
      <c r="Q43" s="16" t="s">
        <v>1</v>
      </c>
      <c r="R43" s="16">
        <f t="shared" si="114"/>
        <v>0.02</v>
      </c>
      <c r="S43" s="16">
        <f t="shared" si="115"/>
        <v>0.06</v>
      </c>
      <c r="T43" s="16">
        <f t="shared" si="116"/>
        <v>0.1</v>
      </c>
      <c r="U43" s="16">
        <v>0.2</v>
      </c>
      <c r="V43" s="16">
        <f t="shared" si="95"/>
        <v>0.88</v>
      </c>
      <c r="W43" s="16">
        <f t="shared" ref="W43" si="117">V43+1.65</f>
        <v>2.5299999999999998</v>
      </c>
      <c r="X43" s="16">
        <v>61</v>
      </c>
      <c r="Y43" s="16">
        <v>73</v>
      </c>
      <c r="Z43" s="28">
        <v>85</v>
      </c>
      <c r="AA43" s="82" t="s">
        <v>29</v>
      </c>
      <c r="AB43" s="16" t="s">
        <v>29</v>
      </c>
      <c r="AC43" s="16" t="s">
        <v>29</v>
      </c>
      <c r="AD43" s="82">
        <f t="shared" si="97"/>
        <v>3.8188578126952376E-3</v>
      </c>
      <c r="AE43" s="17">
        <f t="shared" si="98"/>
        <v>7.5203229789823647E-2</v>
      </c>
      <c r="AF43" s="17">
        <f t="shared" si="99"/>
        <v>0.56603375027224934</v>
      </c>
      <c r="AH43" s="38" t="s">
        <v>29</v>
      </c>
      <c r="AI43" s="38" t="s">
        <v>29</v>
      </c>
      <c r="AJ43" s="38" t="s">
        <v>29</v>
      </c>
      <c r="AK43" s="38" t="s">
        <v>29</v>
      </c>
      <c r="AL43" s="38" t="s">
        <v>29</v>
      </c>
      <c r="AM43" s="38" t="s">
        <v>29</v>
      </c>
      <c r="AO43" s="28" t="s">
        <v>29</v>
      </c>
      <c r="AP43" s="28" t="s">
        <v>29</v>
      </c>
      <c r="AQ43" s="28" t="s">
        <v>29</v>
      </c>
      <c r="AS43" s="38">
        <f t="shared" si="3"/>
        <v>5.9353207228975009</v>
      </c>
      <c r="AT43" s="38">
        <f t="shared" si="4"/>
        <v>6.3683057505769254</v>
      </c>
      <c r="AU43" s="38">
        <f t="shared" si="5"/>
        <v>6.8561394768498758</v>
      </c>
      <c r="AV43" s="38">
        <f t="shared" si="6"/>
        <v>0.18860356064764036</v>
      </c>
      <c r="AW43" s="38">
        <f t="shared" si="7"/>
        <v>0.57699310897041367</v>
      </c>
      <c r="AX43" s="38">
        <f t="shared" si="8"/>
        <v>2.1778063302007462</v>
      </c>
      <c r="AZ43" s="28">
        <f t="shared" ref="AZ43" si="118">AV43*1000/AF43</f>
        <v>333.20196994777496</v>
      </c>
      <c r="BA43" s="28">
        <f t="shared" ref="BA43" si="119">AW43*1000/AE43</f>
        <v>7672.4511777350717</v>
      </c>
      <c r="BB43" s="28">
        <f t="shared" ref="BB43" si="120">AX43*1000/AD43</f>
        <v>570276.88304103538</v>
      </c>
    </row>
    <row r="44" spans="1:68" x14ac:dyDescent="0.2">
      <c r="A44">
        <v>16</v>
      </c>
      <c r="B44">
        <v>41</v>
      </c>
      <c r="C44" s="14" t="s">
        <v>8</v>
      </c>
      <c r="D44" s="14" t="s">
        <v>12</v>
      </c>
      <c r="E44" s="14" t="s">
        <v>52</v>
      </c>
      <c r="F44" s="68">
        <v>7.8</v>
      </c>
      <c r="G44" s="15">
        <v>17</v>
      </c>
      <c r="H44" s="16">
        <v>18.7</v>
      </c>
      <c r="I44" s="16">
        <v>14</v>
      </c>
      <c r="J44" s="16">
        <v>40</v>
      </c>
      <c r="K44" s="16">
        <v>53</v>
      </c>
      <c r="L44" s="16">
        <v>65</v>
      </c>
      <c r="M44" s="15" t="s">
        <v>17</v>
      </c>
      <c r="N44" s="16">
        <v>0</v>
      </c>
      <c r="O44" s="56">
        <f t="shared" si="106"/>
        <v>12.329130601246668</v>
      </c>
      <c r="Q44" s="16" t="s">
        <v>1</v>
      </c>
      <c r="R44" s="16">
        <f t="shared" si="114"/>
        <v>0.02</v>
      </c>
      <c r="S44" s="16">
        <f t="shared" si="115"/>
        <v>0.06</v>
      </c>
      <c r="T44" s="16">
        <f t="shared" si="116"/>
        <v>0.1</v>
      </c>
      <c r="U44" s="16">
        <v>0.2</v>
      </c>
      <c r="V44" s="16">
        <f t="shared" si="95"/>
        <v>0.88</v>
      </c>
      <c r="W44" s="16">
        <f t="shared" si="96"/>
        <v>2.5299999999999998</v>
      </c>
      <c r="X44" s="16">
        <v>61</v>
      </c>
      <c r="Y44" s="16">
        <v>73</v>
      </c>
      <c r="Z44" s="28">
        <v>85</v>
      </c>
      <c r="AA44" s="82">
        <f>(R44*U44*ABS(COS(RADIANS((IF($G44&gt;90,$G44-90,$G44+90)-$X44)))))/COS(RADIANS(J44))</f>
        <v>3.6272484015714298E-3</v>
      </c>
      <c r="AB44" s="17">
        <f>(S44*V44*ABS(COS(RADIANS((IF($G44&gt;90,$G44-90,$G44+90)-$Y44)))))/COS(RADIANS(K44))</f>
        <v>7.2735279358167357E-2</v>
      </c>
      <c r="AC44" s="17">
        <f>(T44*W44*ABS(COS(RADIANS((IF($G44&gt;90,$G44-90,$G44+90)-$Z44)))))/COS(RADIANS(L44))</f>
        <v>0.55505768785099019</v>
      </c>
      <c r="AD44" s="82">
        <f t="shared" si="97"/>
        <v>3.8188578126952376E-3</v>
      </c>
      <c r="AE44" s="17">
        <f t="shared" si="98"/>
        <v>7.5203229789823647E-2</v>
      </c>
      <c r="AF44" s="17">
        <f t="shared" si="99"/>
        <v>0.56603375027224934</v>
      </c>
      <c r="AH44" s="38">
        <f>((5/2*LOG($F44*1000))+(3/2*LOG(12))+(LOG((3.3*10^10)*(1.5*10^-5)))-9.09)/1.5</f>
        <v>5.3024090498208052</v>
      </c>
      <c r="AI44" s="38">
        <f>((5/2*LOG($F44*1000))+(3/2*LOG(17.5))+(LOG((3.3*10^10)*(3.8*10^-5)))-9.09)/1.5</f>
        <v>5.735394077500227</v>
      </c>
      <c r="AJ44" s="38">
        <f>((5/2*LOG($F44*1000))+(3/2*LOG(25))+(LOG((3.3*10^10)*(12*10^-5)))-9.09)/1.5</f>
        <v>6.2232278037731801</v>
      </c>
      <c r="AK44" s="38">
        <f>10^(5/6*LOG($F44*1000)+0.5*LOG(12)+LOG(1.5*10^-5))</f>
        <v>9.1011034515598166E-2</v>
      </c>
      <c r="AL44" s="38">
        <f>10^(5/6*LOG($F44*1000)+0.5*LOG(17.5)+LOG(3.8*10^-5))</f>
        <v>0.2784292066143742</v>
      </c>
      <c r="AM44" s="38">
        <f>10^(5/6*LOG($F44*1000)+0.5*LOG(25)+LOG(12*10^-5))</f>
        <v>1.050904905536139</v>
      </c>
      <c r="AN44" s="25"/>
      <c r="AO44" s="28">
        <f>AK44*1000/AC44</f>
        <v>163.9668029245112</v>
      </c>
      <c r="AP44" s="28">
        <f>AL44*1000/AB44</f>
        <v>3827.9801641142626</v>
      </c>
      <c r="AQ44" s="28">
        <f>AM44*1000/AA44</f>
        <v>289725.09990792372</v>
      </c>
      <c r="AS44" s="38">
        <f t="shared" si="3"/>
        <v>5.9353207228975009</v>
      </c>
      <c r="AT44" s="38">
        <f t="shared" si="4"/>
        <v>6.3683057505769254</v>
      </c>
      <c r="AU44" s="38">
        <f t="shared" si="5"/>
        <v>6.8561394768498758</v>
      </c>
      <c r="AV44" s="38">
        <f t="shared" si="6"/>
        <v>0.18860356064764036</v>
      </c>
      <c r="AW44" s="38">
        <f t="shared" si="7"/>
        <v>0.57699310897041367</v>
      </c>
      <c r="AX44" s="38">
        <f t="shared" si="8"/>
        <v>2.1778063302007462</v>
      </c>
      <c r="AY44" s="25"/>
      <c r="AZ44" s="28">
        <f t="shared" si="9"/>
        <v>333.20196994777496</v>
      </c>
      <c r="BA44" s="28">
        <f t="shared" si="10"/>
        <v>7672.4511777350717</v>
      </c>
      <c r="BB44" s="28">
        <f t="shared" si="11"/>
        <v>570276.88304103538</v>
      </c>
    </row>
    <row r="45" spans="1:68" x14ac:dyDescent="0.2">
      <c r="A45">
        <v>17</v>
      </c>
      <c r="B45">
        <v>42</v>
      </c>
      <c r="C45" s="14" t="s">
        <v>8</v>
      </c>
      <c r="D45" s="14" t="s">
        <v>92</v>
      </c>
      <c r="E45" s="14" t="s">
        <v>93</v>
      </c>
      <c r="F45" s="68">
        <v>28.4</v>
      </c>
      <c r="G45" s="15">
        <v>5</v>
      </c>
      <c r="H45" s="16">
        <v>40.9</v>
      </c>
      <c r="I45" s="16">
        <v>9</v>
      </c>
      <c r="J45" s="16">
        <v>40</v>
      </c>
      <c r="K45" s="16">
        <v>53</v>
      </c>
      <c r="L45" s="16">
        <v>65</v>
      </c>
      <c r="M45" s="15" t="s">
        <v>17</v>
      </c>
      <c r="N45" s="16">
        <v>0</v>
      </c>
      <c r="O45" s="56">
        <f t="shared" si="106"/>
        <v>20.774006062455985</v>
      </c>
      <c r="Q45" s="16" t="s">
        <v>1</v>
      </c>
      <c r="R45" s="16">
        <f t="shared" si="114"/>
        <v>0.02</v>
      </c>
      <c r="S45" s="16">
        <f t="shared" si="115"/>
        <v>0.06</v>
      </c>
      <c r="T45" s="16">
        <f t="shared" si="116"/>
        <v>0.1</v>
      </c>
      <c r="U45" s="16">
        <v>0.2</v>
      </c>
      <c r="V45" s="16">
        <f t="shared" si="95"/>
        <v>0.88</v>
      </c>
      <c r="W45" s="16">
        <f t="shared" si="96"/>
        <v>2.5299999999999998</v>
      </c>
      <c r="X45" s="16">
        <v>61</v>
      </c>
      <c r="Y45" s="16">
        <v>73</v>
      </c>
      <c r="Z45" s="28">
        <v>85</v>
      </c>
      <c r="AA45" s="82">
        <f>(R45*U45*ABS(COS(RADIANS((IF($G45&gt;90,$G45-90,$G45+90)-$X45)))))/COS(RADIANS(J45))</f>
        <v>4.3289267613747569E-3</v>
      </c>
      <c r="AB45" s="17">
        <f>(S45*V45*ABS(COS(RADIANS((IF($G45&gt;90,$G45-90,$G45+90)-$Y45)))))/COS(RADIANS(K45))</f>
        <v>8.1346104098098976E-2</v>
      </c>
      <c r="AC45" s="17">
        <f>(T45*W45*ABS(COS(RADIANS((IF($G45&gt;90,$G45-90,$G45+90)-$Z45)))))/COS(RADIANS(L45))</f>
        <v>0.58955417706242041</v>
      </c>
      <c r="AD45" s="82">
        <f t="shared" si="97"/>
        <v>4.1146999273217483E-3</v>
      </c>
      <c r="AE45" s="17">
        <f t="shared" si="98"/>
        <v>7.8855335641241031E-2</v>
      </c>
      <c r="AF45" s="17">
        <f t="shared" si="99"/>
        <v>0.58086656676101267</v>
      </c>
      <c r="AH45" s="38">
        <f>((5/2*LOG($F45*1000))+(3/2*LOG(12))+(LOG((3.3*10^10)*(1.5*10^-5)))-9.09)/1.5</f>
        <v>6.237781945415068</v>
      </c>
      <c r="AI45" s="38">
        <f>((5/2*LOG($F45*1000))+(3/2*LOG(17.5))+(LOG((3.3*10^10)*(3.8*10^-5)))-9.09)/1.5</f>
        <v>6.6707669730944898</v>
      </c>
      <c r="AJ45" s="38">
        <f>((5/2*LOG($F45*1000))+(3/2*LOG(25))+(LOG((3.3*10^10)*(12*10^-5)))-9.09)/1.5</f>
        <v>7.1586006993674429</v>
      </c>
      <c r="AK45" s="38">
        <f>10^(5/6*LOG($F45*1000)+0.5*LOG(12)+LOG(1.5*10^-5))</f>
        <v>0.26716557585152501</v>
      </c>
      <c r="AL45" s="38">
        <f>10^(5/6*LOG($F45*1000)+0.5*LOG(17.5)+LOG(3.8*10^-5))</f>
        <v>0.81733714724738737</v>
      </c>
      <c r="AM45" s="38">
        <f>10^(5/6*LOG($F45*1000)+0.5*LOG(25)+LOG(12*10^-5))</f>
        <v>3.0849623427215933</v>
      </c>
      <c r="AN45" s="25"/>
      <c r="AO45" s="28">
        <f>AK45*1000/AC45</f>
        <v>453.16543626700178</v>
      </c>
      <c r="AP45" s="28">
        <f>AL45*1000/AB45</f>
        <v>10047.649562439072</v>
      </c>
      <c r="AQ45" s="28">
        <f>AM45*1000/AA45</f>
        <v>712639.07032279938</v>
      </c>
      <c r="AS45" s="38">
        <f t="shared" si="3"/>
        <v>6.5017902253489082</v>
      </c>
      <c r="AT45" s="38">
        <f t="shared" si="4"/>
        <v>6.93477525302833</v>
      </c>
      <c r="AU45" s="38">
        <f t="shared" si="5"/>
        <v>7.422608979301283</v>
      </c>
      <c r="AV45" s="38">
        <f t="shared" si="6"/>
        <v>0.36206341113733237</v>
      </c>
      <c r="AW45" s="38">
        <f t="shared" si="7"/>
        <v>1.1076572071025519</v>
      </c>
      <c r="AX45" s="38">
        <f t="shared" si="8"/>
        <v>4.1807481576770611</v>
      </c>
      <c r="AY45" s="25"/>
      <c r="AZ45" s="28">
        <f t="shared" si="9"/>
        <v>623.31597625982317</v>
      </c>
      <c r="BA45" s="28">
        <f t="shared" si="10"/>
        <v>14046.699542843002</v>
      </c>
      <c r="BB45" s="28">
        <f t="shared" si="11"/>
        <v>1016051.7732816312</v>
      </c>
    </row>
    <row r="46" spans="1:68" x14ac:dyDescent="0.2">
      <c r="A46">
        <v>17</v>
      </c>
      <c r="B46">
        <v>43</v>
      </c>
      <c r="C46" s="14" t="s">
        <v>8</v>
      </c>
      <c r="D46" s="14" t="s">
        <v>92</v>
      </c>
      <c r="E46" s="14" t="s">
        <v>94</v>
      </c>
      <c r="F46" s="68">
        <v>12.5</v>
      </c>
      <c r="G46" s="15">
        <v>19</v>
      </c>
      <c r="H46" s="16">
        <v>40.9</v>
      </c>
      <c r="I46" s="16">
        <v>9</v>
      </c>
      <c r="J46" s="16">
        <v>40</v>
      </c>
      <c r="K46" s="16">
        <v>53</v>
      </c>
      <c r="L46" s="16">
        <v>65</v>
      </c>
      <c r="M46" s="15" t="s">
        <v>17</v>
      </c>
      <c r="N46" s="16">
        <v>0</v>
      </c>
      <c r="O46" s="56">
        <f t="shared" si="106"/>
        <v>20.774006062455985</v>
      </c>
      <c r="Q46" s="16" t="s">
        <v>1</v>
      </c>
      <c r="R46" s="16">
        <f t="shared" si="114"/>
        <v>0.02</v>
      </c>
      <c r="S46" s="16">
        <f t="shared" si="115"/>
        <v>0.06</v>
      </c>
      <c r="T46" s="16">
        <f t="shared" si="116"/>
        <v>0.1</v>
      </c>
      <c r="U46" s="16">
        <v>0.2</v>
      </c>
      <c r="V46" s="16">
        <f t="shared" si="95"/>
        <v>0.88</v>
      </c>
      <c r="W46" s="16">
        <f t="shared" si="96"/>
        <v>2.5299999999999998</v>
      </c>
      <c r="X46" s="16">
        <v>61</v>
      </c>
      <c r="Y46" s="16">
        <v>73</v>
      </c>
      <c r="Z46" s="28">
        <v>85</v>
      </c>
      <c r="AA46" s="82">
        <f>(R46*U46*ABS(COS(RADIANS((IF($G46&gt;90,$G46-90,$G46+90)-$X46)))))/COS(RADIANS(J46))</f>
        <v>3.4939518842247246E-3</v>
      </c>
      <c r="AB46" s="17">
        <f>(S46*V46*ABS(COS(RADIANS((IF($G46&gt;90,$G46-90,$G46+90)-$Y46)))))/COS(RADIANS(K46))</f>
        <v>7.0978781950754022E-2</v>
      </c>
      <c r="AC46" s="17">
        <f>(T46*W46*ABS(COS(RADIANS((IF($G46&gt;90,$G46-90,$G46+90)-$Z46)))))/COS(RADIANS(L46))</f>
        <v>0.54689307516339114</v>
      </c>
      <c r="AD46" s="82">
        <f t="shared" si="97"/>
        <v>4.1146999273217483E-3</v>
      </c>
      <c r="AE46" s="17">
        <f t="shared" si="98"/>
        <v>7.8855335641241031E-2</v>
      </c>
      <c r="AF46" s="17">
        <f t="shared" si="99"/>
        <v>0.58086656676101267</v>
      </c>
      <c r="AH46" s="38">
        <f>((5/2*LOG($F46*1000))+(3/2*LOG(12))+(LOG((3.3*10^10)*(1.5*10^-5)))-9.09)/1.5</f>
        <v>5.6437680670167651</v>
      </c>
      <c r="AI46" s="38">
        <f>((5/2*LOG($F46*1000))+(3/2*LOG(17.5))+(LOG((3.3*10^10)*(3.8*10^-5)))-9.09)/1.5</f>
        <v>6.076753094696187</v>
      </c>
      <c r="AJ46" s="38">
        <f>((5/2*LOG($F46*1000))+(3/2*LOG(25))+(LOG((3.3*10^10)*(12*10^-5)))-9.09)/1.5</f>
        <v>6.56458682096914</v>
      </c>
      <c r="AK46" s="38">
        <f>10^(5/6*LOG($F46*1000)+0.5*LOG(12)+LOG(1.5*10^-5))</f>
        <v>0.13482597189393458</v>
      </c>
      <c r="AL46" s="38">
        <f>10^(5/6*LOG($F46*1000)+0.5*LOG(17.5)+LOG(3.8*10^-5))</f>
        <v>0.4124718347092991</v>
      </c>
      <c r="AM46" s="38">
        <f>10^(5/6*LOG($F46*1000)+0.5*LOG(25)+LOG(12*10^-5))</f>
        <v>1.5568362233343216</v>
      </c>
      <c r="AN46" s="25"/>
      <c r="AO46" s="28">
        <f>AK46*1000/AC46</f>
        <v>246.53077176677297</v>
      </c>
      <c r="AP46" s="28">
        <f>AL46*1000/AB46</f>
        <v>5811.1991129331764</v>
      </c>
      <c r="AQ46" s="28">
        <f>AM46*1000/AA46</f>
        <v>445580.32706846192</v>
      </c>
      <c r="AS46" s="38">
        <f t="shared" si="3"/>
        <v>6.5017902253489082</v>
      </c>
      <c r="AT46" s="38">
        <f t="shared" si="4"/>
        <v>6.93477525302833</v>
      </c>
      <c r="AU46" s="38">
        <f t="shared" si="5"/>
        <v>7.422608979301283</v>
      </c>
      <c r="AV46" s="38">
        <f t="shared" si="6"/>
        <v>0.36206341113733237</v>
      </c>
      <c r="AW46" s="38">
        <f t="shared" si="7"/>
        <v>1.1076572071025519</v>
      </c>
      <c r="AX46" s="38">
        <f t="shared" si="8"/>
        <v>4.1807481576770611</v>
      </c>
      <c r="AY46" s="25"/>
      <c r="AZ46" s="28">
        <f t="shared" si="9"/>
        <v>623.31597625982317</v>
      </c>
      <c r="BA46" s="28">
        <f t="shared" si="10"/>
        <v>14046.699542843002</v>
      </c>
      <c r="BB46" s="28">
        <f t="shared" si="11"/>
        <v>1016051.7732816312</v>
      </c>
      <c r="BH46" s="81"/>
      <c r="BI46" s="81"/>
      <c r="BJ46" s="70"/>
      <c r="BK46" s="70"/>
      <c r="BL46" s="70"/>
      <c r="BM46" s="70"/>
    </row>
    <row r="47" spans="1:68" x14ac:dyDescent="0.2">
      <c r="A47">
        <v>18</v>
      </c>
      <c r="B47">
        <v>44</v>
      </c>
      <c r="C47" s="18" t="s">
        <v>21</v>
      </c>
      <c r="D47" s="18" t="s">
        <v>151</v>
      </c>
      <c r="E47" s="18" t="s">
        <v>151</v>
      </c>
      <c r="F47" s="69" t="s">
        <v>29</v>
      </c>
      <c r="G47" s="19" t="s">
        <v>29</v>
      </c>
      <c r="H47" s="20">
        <v>14</v>
      </c>
      <c r="I47" s="20">
        <v>9</v>
      </c>
      <c r="J47" s="20">
        <v>40</v>
      </c>
      <c r="K47" s="20">
        <v>53</v>
      </c>
      <c r="L47" s="20">
        <v>65</v>
      </c>
      <c r="M47" s="19" t="s">
        <v>17</v>
      </c>
      <c r="N47" s="20">
        <v>0</v>
      </c>
      <c r="O47" s="57">
        <f>((H47*1000)^(2/3)*17.5)/1000</f>
        <v>10.165375033736478</v>
      </c>
      <c r="Q47" s="20" t="s">
        <v>1</v>
      </c>
      <c r="R47" s="20">
        <f>0.1/4</f>
        <v>2.5000000000000001E-2</v>
      </c>
      <c r="S47" s="20">
        <f>0.3/4</f>
        <v>7.4999999999999997E-2</v>
      </c>
      <c r="T47" s="20">
        <f>0.5/4</f>
        <v>0.125</v>
      </c>
      <c r="U47" s="20">
        <v>0.2</v>
      </c>
      <c r="V47" s="20">
        <f>1.08</f>
        <v>1.08</v>
      </c>
      <c r="W47" s="20">
        <f>V47+1.66</f>
        <v>2.74</v>
      </c>
      <c r="X47" s="20">
        <v>61</v>
      </c>
      <c r="Y47" s="20">
        <v>73</v>
      </c>
      <c r="Z47" s="29">
        <v>85</v>
      </c>
      <c r="AA47" s="85" t="s">
        <v>29</v>
      </c>
      <c r="AB47" s="20" t="s">
        <v>29</v>
      </c>
      <c r="AC47" s="20" t="s">
        <v>29</v>
      </c>
      <c r="AD47" s="85">
        <f>($R47*$U47*ABS(COS(RADIANS((IF($I47&gt;90,$I47-90,$I47+90)-$X47)))))/COS(RADIANS($J47))</f>
        <v>5.1433749091521859E-3</v>
      </c>
      <c r="AE47" s="21">
        <f>($S47*$V47*ABS(COS(RADIANS((IF($I47&gt;90,$I47-90,$I47+90)-$Y47)))))/COS(RADIANS($K47))</f>
        <v>0.12097125354054024</v>
      </c>
      <c r="AF47" s="21">
        <f>($T47*$W47*ABS(COS(RADIANS((IF($I47&gt;90,$I47-90,$I47+90)-$Z47)))))/COS(RADIANS($L47))</f>
        <v>0.78635098464682551</v>
      </c>
      <c r="AH47" s="39" t="s">
        <v>29</v>
      </c>
      <c r="AI47" s="39" t="s">
        <v>29</v>
      </c>
      <c r="AJ47" s="39" t="s">
        <v>29</v>
      </c>
      <c r="AK47" s="39" t="s">
        <v>29</v>
      </c>
      <c r="AL47" s="39" t="s">
        <v>29</v>
      </c>
      <c r="AM47" s="39" t="s">
        <v>29</v>
      </c>
      <c r="AN47" s="25"/>
      <c r="AO47" s="29" t="s">
        <v>29</v>
      </c>
      <c r="AP47" s="29" t="s">
        <v>29</v>
      </c>
      <c r="AQ47" s="29" t="s">
        <v>29</v>
      </c>
      <c r="AS47" s="39">
        <f t="shared" si="3"/>
        <v>5.7257981048004014</v>
      </c>
      <c r="AT47" s="39">
        <f t="shared" si="4"/>
        <v>6.1587831324798232</v>
      </c>
      <c r="AU47" s="39">
        <f t="shared" si="5"/>
        <v>6.6466168587527763</v>
      </c>
      <c r="AV47" s="39">
        <f t="shared" si="6"/>
        <v>0.14817965471977201</v>
      </c>
      <c r="AW47" s="39">
        <f t="shared" si="7"/>
        <v>0.45332463167361342</v>
      </c>
      <c r="AX47" s="39">
        <f t="shared" si="8"/>
        <v>1.7110312708177253</v>
      </c>
      <c r="AY47" s="25"/>
      <c r="AZ47" s="29">
        <f t="shared" si="9"/>
        <v>188.4395869184599</v>
      </c>
      <c r="BA47" s="29">
        <f t="shared" si="10"/>
        <v>3747.3748382849808</v>
      </c>
      <c r="BB47" s="29">
        <f t="shared" si="11"/>
        <v>332667.03303566203</v>
      </c>
      <c r="BI47" s="6"/>
      <c r="BJ47" s="6"/>
      <c r="BK47" s="6"/>
      <c r="BL47" s="6"/>
      <c r="BM47" s="6"/>
      <c r="BN47" s="6"/>
      <c r="BO47" s="6"/>
      <c r="BP47" s="6"/>
    </row>
    <row r="48" spans="1:68" x14ac:dyDescent="0.2">
      <c r="A48">
        <v>19</v>
      </c>
      <c r="B48">
        <v>45</v>
      </c>
      <c r="C48" s="18" t="s">
        <v>21</v>
      </c>
      <c r="D48" s="18" t="s">
        <v>9</v>
      </c>
      <c r="E48" s="18" t="s">
        <v>97</v>
      </c>
      <c r="F48" s="69">
        <v>22.5</v>
      </c>
      <c r="G48" s="19">
        <v>164</v>
      </c>
      <c r="H48" s="20">
        <v>120.6</v>
      </c>
      <c r="I48" s="20">
        <v>163</v>
      </c>
      <c r="J48" s="20">
        <v>40</v>
      </c>
      <c r="K48" s="20">
        <v>53</v>
      </c>
      <c r="L48" s="20">
        <v>65</v>
      </c>
      <c r="M48" s="19" t="s">
        <v>17</v>
      </c>
      <c r="N48" s="20">
        <v>0</v>
      </c>
      <c r="O48" s="57">
        <f t="shared" ref="O48" si="121">((H48*1000)^(2/3)*17.5)/1000</f>
        <v>42.717214012585572</v>
      </c>
      <c r="Q48" s="20" t="s">
        <v>1</v>
      </c>
      <c r="R48" s="20">
        <f>0.5/2</f>
        <v>0.25</v>
      </c>
      <c r="S48" s="20">
        <f>0.7/2</f>
        <v>0.35</v>
      </c>
      <c r="T48" s="20">
        <f>0.9/2</f>
        <v>0.45</v>
      </c>
      <c r="U48" s="20">
        <v>0.2</v>
      </c>
      <c r="V48" s="20">
        <f t="shared" ref="V48:V77" si="122">1.08</f>
        <v>1.08</v>
      </c>
      <c r="W48" s="20">
        <f t="shared" ref="W48" si="123">V48+1.66</f>
        <v>2.74</v>
      </c>
      <c r="X48" s="20">
        <v>85</v>
      </c>
      <c r="Y48" s="20">
        <v>61</v>
      </c>
      <c r="Z48" s="29">
        <v>73</v>
      </c>
      <c r="AA48" s="85">
        <f>(R48*U48*ABS(COS(RADIANS((IF($G48&gt;90,$G48-90,$G48+90)-$X48)))))/COS(RADIANS(J48))</f>
        <v>6.4071164033964734E-2</v>
      </c>
      <c r="AB48" s="21">
        <f>(S48*V48*ABS(COS(RADIANS((IF($G48&gt;90,$G48-90,$G48+90)-$Y48)))))/COS(RADIANS(K48))</f>
        <v>0.61200181171908863</v>
      </c>
      <c r="AC48" s="21">
        <f>(T48*W48*ABS(COS(RADIANS((IF($G48&gt;90,$G48-90,$G48+90)-$Z48)))))/COS(RADIANS(L48))</f>
        <v>2.9170821986018001</v>
      </c>
      <c r="AD48" s="85">
        <f t="shared" ref="AD48:AD77" si="124">($R48*$U48*ABS(COS(RADIANS((IF($I48&gt;90,$I48-90,$I48+90)-$X48)))))/COS(RADIANS($J48))</f>
        <v>6.3844050402039471E-2</v>
      </c>
      <c r="AE48" s="21">
        <f t="shared" ref="AE48:AE77" si="125">($S48*$V48*ABS(COS(RADIANS((IF($I48&gt;90,$I48-90,$I48+90)-$Y48)))))/COS(RADIANS($K48))</f>
        <v>0.61437448194769295</v>
      </c>
      <c r="AF48" s="21">
        <f t="shared" ref="AF48:AF77" si="126">($T48*$W48*ABS(COS(RADIANS((IF($I48&gt;90,$I48-90,$I48+90)-$Z48)))))/COS(RADIANS($L48))</f>
        <v>2.9175265520270308</v>
      </c>
      <c r="AH48" s="39">
        <f>((5/2*LOG($F48*1000))+(3/2*LOG(12))+(LOG((3.3*10^10)*(1.5*10^-5)))-9.09)/1.5</f>
        <v>6.0692222421889426</v>
      </c>
      <c r="AI48" s="39">
        <f>((5/2*LOG($F48*1000))+(3/2*LOG(17.5))+(LOG((3.3*10^10)*(3.8*10^-5)))-9.09)/1.5</f>
        <v>6.5022072698683644</v>
      </c>
      <c r="AJ48" s="39">
        <f>((5/2*LOG($F48*1000))+(3/2*LOG(25))+(LOG((3.3*10^10)*(12*10^-5)))-9.09)/1.5</f>
        <v>6.9900409961413175</v>
      </c>
      <c r="AK48" s="39">
        <f>10^(5/6*LOG($F48*1000)+0.5*LOG(12)+LOG(1.5*10^-5))</f>
        <v>0.22003949885959764</v>
      </c>
      <c r="AL48" s="39">
        <f>10^(5/6*LOG($F48*1000)+0.5*LOG(17.5)+LOG(3.8*10^-5))</f>
        <v>0.67316478070362029</v>
      </c>
      <c r="AM48" s="39">
        <f>10^(5/6*LOG($F48*1000)+0.5*LOG(25)+LOG(12*10^-5))</f>
        <v>2.5407972779787813</v>
      </c>
      <c r="AN48" s="25"/>
      <c r="AO48" s="29">
        <f>AK48*1000/AC48</f>
        <v>75.431367331735032</v>
      </c>
      <c r="AP48" s="29">
        <f>AL48*1000/AB48</f>
        <v>1099.9391959522593</v>
      </c>
      <c r="AQ48" s="29">
        <f>AM48*1000/AA48</f>
        <v>39655.862606645955</v>
      </c>
      <c r="AS48" s="39">
        <f t="shared" si="3"/>
        <v>7.2844968916768922</v>
      </c>
      <c r="AT48" s="39">
        <f t="shared" si="4"/>
        <v>7.717481919356314</v>
      </c>
      <c r="AU48" s="39">
        <f t="shared" si="5"/>
        <v>8.205315645629268</v>
      </c>
      <c r="AV48" s="39">
        <f t="shared" si="6"/>
        <v>0.89153412647695973</v>
      </c>
      <c r="AW48" s="39">
        <f t="shared" si="7"/>
        <v>2.7274620140931987</v>
      </c>
      <c r="AX48" s="39">
        <f t="shared" si="8"/>
        <v>10.294549358264211</v>
      </c>
      <c r="AY48" s="25"/>
      <c r="AZ48" s="29">
        <f t="shared" ref="AZ48" si="127">AV48*1000/AF48</f>
        <v>305.5787532961927</v>
      </c>
      <c r="BA48" s="29">
        <f t="shared" ref="BA48" si="128">AW48*1000/AE48</f>
        <v>4439.4129219797433</v>
      </c>
      <c r="BB48" s="29">
        <f t="shared" ref="BB48" si="129">AX48*1000/AD48</f>
        <v>161245.24201452223</v>
      </c>
    </row>
    <row r="49" spans="1:68" x14ac:dyDescent="0.2">
      <c r="A49">
        <v>19</v>
      </c>
      <c r="B49">
        <v>46</v>
      </c>
      <c r="C49" s="18" t="s">
        <v>21</v>
      </c>
      <c r="D49" s="18" t="s">
        <v>9</v>
      </c>
      <c r="E49" s="18" t="s">
        <v>53</v>
      </c>
      <c r="F49" s="69">
        <v>23.2</v>
      </c>
      <c r="G49" s="19">
        <v>163</v>
      </c>
      <c r="H49" s="20">
        <v>120.6</v>
      </c>
      <c r="I49" s="20">
        <v>163</v>
      </c>
      <c r="J49" s="20">
        <v>40</v>
      </c>
      <c r="K49" s="20">
        <v>53</v>
      </c>
      <c r="L49" s="20">
        <v>65</v>
      </c>
      <c r="M49" s="19" t="s">
        <v>17</v>
      </c>
      <c r="N49" s="20">
        <v>0</v>
      </c>
      <c r="O49" s="57">
        <f t="shared" ref="O49:O77" si="130">((H49*1000)^(2/3)*17.5)/1000</f>
        <v>42.717214012585572</v>
      </c>
      <c r="Q49" s="20" t="s">
        <v>1</v>
      </c>
      <c r="R49" s="20">
        <f>0.5/2</f>
        <v>0.25</v>
      </c>
      <c r="S49" s="20">
        <f>0.7/2</f>
        <v>0.35</v>
      </c>
      <c r="T49" s="20">
        <f>0.9/2</f>
        <v>0.45</v>
      </c>
      <c r="U49" s="20">
        <v>0.2</v>
      </c>
      <c r="V49" s="20">
        <f t="shared" si="122"/>
        <v>1.08</v>
      </c>
      <c r="W49" s="20">
        <f t="shared" ref="W49:W77" si="131">V49+1.66</f>
        <v>2.74</v>
      </c>
      <c r="X49" s="20">
        <v>85</v>
      </c>
      <c r="Y49" s="20">
        <v>61</v>
      </c>
      <c r="Z49" s="29">
        <v>73</v>
      </c>
      <c r="AA49" s="85">
        <f>(R49*U49*ABS(COS(RADIANS((IF($G49&gt;90,$G49-90,$G49+90)-$X49)))))/COS(RADIANS(J49))</f>
        <v>6.3844050402039471E-2</v>
      </c>
      <c r="AB49" s="21">
        <f>(S49*V49*ABS(COS(RADIANS((IF($G49&gt;90,$G49-90,$G49+90)-$Y49)))))/COS(RADIANS(K49))</f>
        <v>0.61437448194769295</v>
      </c>
      <c r="AC49" s="21">
        <f>(T49*W49*ABS(COS(RADIANS((IF($G49&gt;90,$G49-90,$G49+90)-$Z49)))))/COS(RADIANS(L49))</f>
        <v>2.9175265520270308</v>
      </c>
      <c r="AD49" s="85">
        <f t="shared" si="124"/>
        <v>6.3844050402039471E-2</v>
      </c>
      <c r="AE49" s="21">
        <f t="shared" si="125"/>
        <v>0.61437448194769295</v>
      </c>
      <c r="AF49" s="21">
        <f t="shared" si="126"/>
        <v>2.9175265520270308</v>
      </c>
      <c r="AH49" s="39">
        <f>((5/2*LOG($F49*1000))+(3/2*LOG(12))+(LOG((3.3*10^10)*(1.5*10^-5)))-9.09)/1.5</f>
        <v>6.0913980201548368</v>
      </c>
      <c r="AI49" s="39">
        <f>((5/2*LOG($F49*1000))+(3/2*LOG(17.5))+(LOG((3.3*10^10)*(3.8*10^-5)))-9.09)/1.5</f>
        <v>6.5243830478342586</v>
      </c>
      <c r="AJ49" s="39">
        <f>((5/2*LOG($F49*1000))+(3/2*LOG(25))+(LOG((3.3*10^10)*(12*10^-5)))-9.09)/1.5</f>
        <v>7.0122167741072117</v>
      </c>
      <c r="AK49" s="39">
        <f>10^(5/6*LOG($F49*1000)+0.5*LOG(12)+LOG(1.5*10^-5))</f>
        <v>0.22572961255674059</v>
      </c>
      <c r="AL49" s="39">
        <f>10^(5/6*LOG($F49*1000)+0.5*LOG(17.5)+LOG(3.8*10^-5))</f>
        <v>0.69057249231434337</v>
      </c>
      <c r="AM49" s="39">
        <f>10^(5/6*LOG($F49*1000)+0.5*LOG(25)+LOG(12*10^-5))</f>
        <v>2.6065010514740878</v>
      </c>
      <c r="AN49" s="25"/>
      <c r="AO49" s="29">
        <f>AK49*1000/AC49</f>
        <v>77.370199904404913</v>
      </c>
      <c r="AP49" s="29">
        <f>AL49*1000/AB49</f>
        <v>1124.0253503450974</v>
      </c>
      <c r="AQ49" s="29">
        <f>AM49*1000/AA49</f>
        <v>40826.060299439028</v>
      </c>
      <c r="AS49" s="39">
        <f t="shared" si="3"/>
        <v>7.2844968916768922</v>
      </c>
      <c r="AT49" s="39">
        <f t="shared" si="4"/>
        <v>7.717481919356314</v>
      </c>
      <c r="AU49" s="39">
        <f t="shared" si="5"/>
        <v>8.205315645629268</v>
      </c>
      <c r="AV49" s="39">
        <f t="shared" si="6"/>
        <v>0.89153412647695973</v>
      </c>
      <c r="AW49" s="39">
        <f t="shared" si="7"/>
        <v>2.7274620140931987</v>
      </c>
      <c r="AX49" s="39">
        <f t="shared" si="8"/>
        <v>10.294549358264211</v>
      </c>
      <c r="AY49" s="25"/>
      <c r="AZ49" s="29">
        <f t="shared" si="9"/>
        <v>305.5787532961927</v>
      </c>
      <c r="BA49" s="29">
        <f t="shared" si="10"/>
        <v>4439.4129219797433</v>
      </c>
      <c r="BB49" s="29">
        <f t="shared" si="11"/>
        <v>161245.24201452223</v>
      </c>
      <c r="BI49" s="6"/>
      <c r="BJ49" s="6"/>
      <c r="BK49" s="6"/>
      <c r="BL49" s="6"/>
      <c r="BM49" s="6"/>
      <c r="BN49" s="6"/>
      <c r="BO49" s="6"/>
      <c r="BP49" s="6"/>
    </row>
    <row r="50" spans="1:68" x14ac:dyDescent="0.2">
      <c r="A50">
        <v>19</v>
      </c>
      <c r="B50">
        <v>47</v>
      </c>
      <c r="C50" s="18" t="s">
        <v>21</v>
      </c>
      <c r="D50" s="18" t="s">
        <v>9</v>
      </c>
      <c r="E50" s="18" t="s">
        <v>143</v>
      </c>
      <c r="F50" s="69">
        <v>7.7</v>
      </c>
      <c r="G50" s="69">
        <v>166</v>
      </c>
      <c r="H50" s="20">
        <v>120.6</v>
      </c>
      <c r="I50" s="20">
        <v>163</v>
      </c>
      <c r="J50" s="20">
        <v>40</v>
      </c>
      <c r="K50" s="20">
        <v>53</v>
      </c>
      <c r="L50" s="20">
        <v>65</v>
      </c>
      <c r="M50" s="20" t="s">
        <v>17</v>
      </c>
      <c r="N50" s="20">
        <v>0</v>
      </c>
      <c r="O50" s="57">
        <f t="shared" si="130"/>
        <v>42.717214012585572</v>
      </c>
      <c r="Q50" s="20" t="s">
        <v>1</v>
      </c>
      <c r="R50" s="20">
        <f t="shared" ref="R50:R56" si="132">0.5/2</f>
        <v>0.25</v>
      </c>
      <c r="S50" s="20">
        <f t="shared" ref="S50:S56" si="133">0.7/2</f>
        <v>0.35</v>
      </c>
      <c r="T50" s="20">
        <f t="shared" ref="T50:T56" si="134">0.9/2</f>
        <v>0.45</v>
      </c>
      <c r="U50" s="20">
        <v>0.2</v>
      </c>
      <c r="V50" s="20">
        <f t="shared" si="122"/>
        <v>1.08</v>
      </c>
      <c r="W50" s="20">
        <f t="shared" si="131"/>
        <v>2.74</v>
      </c>
      <c r="X50" s="20">
        <v>85</v>
      </c>
      <c r="Y50" s="20">
        <v>61</v>
      </c>
      <c r="Z50" s="29">
        <v>73</v>
      </c>
      <c r="AA50" s="85">
        <f>(R50*U50*ABS(COS(RADIANS((IF($G50&gt;90,$G50-90,$G50+90)-$X50)))))/COS(RADIANS(J50))</f>
        <v>6.4466777970069764E-2</v>
      </c>
      <c r="AB50" s="21">
        <f>(S50*V50*ABS(COS(RADIANS((IF($G50&gt;90,$G50-90,$G50+90)-$Y50)))))/COS(RADIANS(K50))</f>
        <v>0.60669798574473344</v>
      </c>
      <c r="AC50" s="21">
        <f>(T50*W50*ABS(COS(RADIANS((IF($G50&gt;90,$G50-90,$G50+90)-$Z50)))))/COS(RADIANS(L50))</f>
        <v>2.9135281832848698</v>
      </c>
      <c r="AD50" s="85">
        <f t="shared" si="124"/>
        <v>6.3844050402039471E-2</v>
      </c>
      <c r="AE50" s="21">
        <f t="shared" si="125"/>
        <v>0.61437448194769295</v>
      </c>
      <c r="AF50" s="21">
        <f t="shared" si="126"/>
        <v>2.9175265520270308</v>
      </c>
      <c r="AH50" s="39">
        <f>((5/2*LOG($F50*1000))+(3/2*LOG(12))+(LOG((3.3*10^10)*(1.5*10^-5)))-9.09)/1.5</f>
        <v>5.2930692539574737</v>
      </c>
      <c r="AI50" s="39">
        <f>((5/2*LOG($F50*1000))+(3/2*LOG(17.5))+(LOG((3.3*10^10)*(3.8*10^-5)))-9.09)/1.5</f>
        <v>5.7260542816368956</v>
      </c>
      <c r="AJ50" s="39">
        <f>((5/2*LOG($F50*1000))+(3/2*LOG(25))+(LOG((3.3*10^10)*(12*10^-5)))-9.09)/1.5</f>
        <v>6.2138880079098486</v>
      </c>
      <c r="AK50" s="39">
        <f>10^(5/6*LOG($F50*1000)+0.5*LOG(12)+LOG(1.5*10^-5))</f>
        <v>9.0037650362756974E-2</v>
      </c>
      <c r="AL50" s="39">
        <f>10^(5/6*LOG($F50*1000)+0.5*LOG(17.5)+LOG(3.8*10^-5))</f>
        <v>0.27545134158021578</v>
      </c>
      <c r="AM50" s="39">
        <f>10^(5/6*LOG($F50*1000)+0.5*LOG(25)+LOG(12*10^-5))</f>
        <v>1.0396652334827832</v>
      </c>
      <c r="AN50" s="25"/>
      <c r="AO50" s="29">
        <f>AK50*1000/AC50</f>
        <v>30.903305099058162</v>
      </c>
      <c r="AP50" s="29">
        <f>AL50*1000/AB50</f>
        <v>454.01723436100417</v>
      </c>
      <c r="AQ50" s="29">
        <f>AM50*1000/AA50</f>
        <v>16127.147442756834</v>
      </c>
      <c r="AS50" s="39">
        <f t="shared" ref="AS50:AS77" si="135">((5/2*LOG($H50*1000))+(3/2*LOG(12))+(LOG((3.3*10^10)*(1.5*10^-5)))-9.09)/1.5</f>
        <v>7.2844968916768922</v>
      </c>
      <c r="AT50" s="39">
        <f t="shared" ref="AT50:AT77" si="136">((5/2*LOG($H50*1000))+(3/2*LOG(17.5))+(LOG((3.3*10^10)*(3.8*10^-5)))-9.09)/1.5</f>
        <v>7.717481919356314</v>
      </c>
      <c r="AU50" s="39">
        <f t="shared" ref="AU50:AU77" si="137">((5/2*LOG($H50*1000))+(3/2*LOG(25))+(LOG((3.3*10^10)*(12*10^-5)))-9.09)/1.5</f>
        <v>8.205315645629268</v>
      </c>
      <c r="AV50" s="39">
        <f t="shared" ref="AV50:AV77" si="138">10^(5/6*LOG($H50*1000)+0.5*LOG(12)+LOG(1.5*10^-5))</f>
        <v>0.89153412647695973</v>
      </c>
      <c r="AW50" s="39">
        <f t="shared" ref="AW50:AW77" si="139">10^(5/6*LOG($H50*1000)+0.5*LOG(17.5)+LOG(3.8*10^-5))</f>
        <v>2.7274620140931987</v>
      </c>
      <c r="AX50" s="39">
        <f t="shared" ref="AX50:AX77" si="140">10^(5/6*LOG($H50*1000)+0.5*LOG(25)+LOG(12*10^-5))</f>
        <v>10.294549358264211</v>
      </c>
      <c r="AY50" s="25"/>
      <c r="AZ50" s="29">
        <f t="shared" ref="AZ50:AZ77" si="141">AV50*1000/AF50</f>
        <v>305.5787532961927</v>
      </c>
      <c r="BA50" s="29">
        <f t="shared" ref="BA50:BA77" si="142">AW50*1000/AE50</f>
        <v>4439.4129219797433</v>
      </c>
      <c r="BB50" s="29">
        <f t="shared" ref="BB50:BB77" si="143">AX50*1000/AD50</f>
        <v>161245.24201452223</v>
      </c>
      <c r="BF50" s="4"/>
    </row>
    <row r="51" spans="1:68" x14ac:dyDescent="0.2">
      <c r="A51">
        <v>19</v>
      </c>
      <c r="B51">
        <v>48</v>
      </c>
      <c r="C51" s="18" t="s">
        <v>21</v>
      </c>
      <c r="D51" s="18" t="s">
        <v>9</v>
      </c>
      <c r="E51" s="18" t="s">
        <v>54</v>
      </c>
      <c r="F51" s="69">
        <v>1.6</v>
      </c>
      <c r="G51" s="19">
        <v>74</v>
      </c>
      <c r="H51" s="20">
        <v>120.6</v>
      </c>
      <c r="I51" s="20">
        <v>163</v>
      </c>
      <c r="J51" s="20">
        <v>40</v>
      </c>
      <c r="K51" s="20">
        <v>53</v>
      </c>
      <c r="L51" s="20">
        <v>65</v>
      </c>
      <c r="M51" s="20" t="s">
        <v>17</v>
      </c>
      <c r="N51" s="20">
        <v>0</v>
      </c>
      <c r="O51" s="57">
        <f t="shared" si="130"/>
        <v>42.717214012585572</v>
      </c>
      <c r="Q51" s="20" t="s">
        <v>1</v>
      </c>
      <c r="R51" s="20">
        <f t="shared" si="132"/>
        <v>0.25</v>
      </c>
      <c r="S51" s="20">
        <f t="shared" si="133"/>
        <v>0.35</v>
      </c>
      <c r="T51" s="20">
        <f t="shared" si="134"/>
        <v>0.45</v>
      </c>
      <c r="U51" s="20">
        <v>0.2</v>
      </c>
      <c r="V51" s="20">
        <f t="shared" si="122"/>
        <v>1.08</v>
      </c>
      <c r="W51" s="20">
        <f t="shared" si="131"/>
        <v>2.74</v>
      </c>
      <c r="X51" s="20">
        <v>85</v>
      </c>
      <c r="Y51" s="20">
        <v>61</v>
      </c>
      <c r="Z51" s="29">
        <v>73</v>
      </c>
      <c r="AA51" s="85" t="s">
        <v>29</v>
      </c>
      <c r="AB51" s="20" t="s">
        <v>29</v>
      </c>
      <c r="AC51" s="20" t="s">
        <v>29</v>
      </c>
      <c r="AD51" s="85">
        <f t="shared" si="124"/>
        <v>6.3844050402039471E-2</v>
      </c>
      <c r="AE51" s="21">
        <f t="shared" si="125"/>
        <v>0.61437448194769295</v>
      </c>
      <c r="AF51" s="21">
        <f t="shared" si="126"/>
        <v>2.9175265520270308</v>
      </c>
      <c r="AH51" s="29" t="s">
        <v>29</v>
      </c>
      <c r="AI51" s="29" t="s">
        <v>29</v>
      </c>
      <c r="AJ51" s="29" t="s">
        <v>29</v>
      </c>
      <c r="AK51" s="29" t="s">
        <v>29</v>
      </c>
      <c r="AL51" s="29" t="s">
        <v>29</v>
      </c>
      <c r="AM51" s="29" t="s">
        <v>29</v>
      </c>
      <c r="AN51" s="25"/>
      <c r="AO51" s="29" t="s">
        <v>29</v>
      </c>
      <c r="AP51" s="29" t="s">
        <v>29</v>
      </c>
      <c r="AQ51" s="29" t="s">
        <v>29</v>
      </c>
      <c r="AS51" s="39">
        <f t="shared" si="135"/>
        <v>7.2844968916768922</v>
      </c>
      <c r="AT51" s="39">
        <f t="shared" si="136"/>
        <v>7.717481919356314</v>
      </c>
      <c r="AU51" s="39">
        <f t="shared" si="137"/>
        <v>8.205315645629268</v>
      </c>
      <c r="AV51" s="39">
        <f t="shared" si="138"/>
        <v>0.89153412647695973</v>
      </c>
      <c r="AW51" s="39">
        <f t="shared" si="139"/>
        <v>2.7274620140931987</v>
      </c>
      <c r="AX51" s="39">
        <f t="shared" si="140"/>
        <v>10.294549358264211</v>
      </c>
      <c r="AZ51" s="29">
        <f t="shared" si="141"/>
        <v>305.5787532961927</v>
      </c>
      <c r="BA51" s="29">
        <f t="shared" si="142"/>
        <v>4439.4129219797433</v>
      </c>
      <c r="BB51" s="29">
        <f t="shared" si="143"/>
        <v>161245.24201452223</v>
      </c>
      <c r="BF51" s="4"/>
    </row>
    <row r="52" spans="1:68" x14ac:dyDescent="0.2">
      <c r="A52">
        <v>19</v>
      </c>
      <c r="B52">
        <v>49</v>
      </c>
      <c r="C52" s="18" t="s">
        <v>21</v>
      </c>
      <c r="D52" s="18" t="s">
        <v>9</v>
      </c>
      <c r="E52" s="18" t="s">
        <v>100</v>
      </c>
      <c r="F52" s="69">
        <v>7.7</v>
      </c>
      <c r="G52" s="19">
        <v>169</v>
      </c>
      <c r="H52" s="20">
        <v>120.6</v>
      </c>
      <c r="I52" s="20">
        <v>163</v>
      </c>
      <c r="J52" s="20">
        <v>40</v>
      </c>
      <c r="K52" s="20">
        <v>53</v>
      </c>
      <c r="L52" s="20">
        <v>65</v>
      </c>
      <c r="M52" s="20" t="s">
        <v>17</v>
      </c>
      <c r="N52" s="20">
        <v>0</v>
      </c>
      <c r="O52" s="57">
        <f t="shared" si="130"/>
        <v>42.717214012585572</v>
      </c>
      <c r="Q52" s="20" t="s">
        <v>1</v>
      </c>
      <c r="R52" s="20">
        <f t="shared" si="132"/>
        <v>0.25</v>
      </c>
      <c r="S52" s="20">
        <f t="shared" si="133"/>
        <v>0.35</v>
      </c>
      <c r="T52" s="20">
        <f t="shared" si="134"/>
        <v>0.45</v>
      </c>
      <c r="U52" s="20">
        <v>0.2</v>
      </c>
      <c r="V52" s="20">
        <f t="shared" si="122"/>
        <v>1.08</v>
      </c>
      <c r="W52" s="20">
        <f t="shared" si="131"/>
        <v>2.74</v>
      </c>
      <c r="X52" s="20">
        <v>85</v>
      </c>
      <c r="Y52" s="20">
        <v>61</v>
      </c>
      <c r="Z52" s="29">
        <v>73</v>
      </c>
      <c r="AA52" s="85">
        <f t="shared" ref="AA52:AA55" si="144">(R52*U52*ABS(COS(RADIANS((IF($G52&gt;90,$G52-90,$G52+90)-$X52)))))/COS(RADIANS(J52))</f>
        <v>6.4912806580714882E-2</v>
      </c>
      <c r="AB52" s="21">
        <f t="shared" ref="AB52:AB55" si="145">(S52*V52*ABS(COS(RADIANS((IF($G52&gt;90,$G52-90,$G52+90)-$Y52)))))/COS(RADIANS(K52))</f>
        <v>0.59735857253390734</v>
      </c>
      <c r="AC52" s="21">
        <f t="shared" ref="AC52:AC55" si="146">(T52*W52*ABS(COS(RADIANS((IF($G52&gt;90,$G52-90,$G52+90)-$Z52)))))/COS(RADIANS(L52))</f>
        <v>2.9015440363091858</v>
      </c>
      <c r="AD52" s="85">
        <f t="shared" si="124"/>
        <v>6.3844050402039471E-2</v>
      </c>
      <c r="AE52" s="21">
        <f t="shared" si="125"/>
        <v>0.61437448194769295</v>
      </c>
      <c r="AF52" s="21">
        <f t="shared" si="126"/>
        <v>2.9175265520270308</v>
      </c>
      <c r="AH52" s="39">
        <f t="shared" ref="AH52:AH55" si="147">((5/2*LOG($F52*1000))+(3/2*LOG(12))+(LOG((3.3*10^10)*(1.5*10^-5)))-9.09)/1.5</f>
        <v>5.2930692539574737</v>
      </c>
      <c r="AI52" s="39">
        <f t="shared" ref="AI52:AI55" si="148">((5/2*LOG($F52*1000))+(3/2*LOG(17.5))+(LOG((3.3*10^10)*(3.8*10^-5)))-9.09)/1.5</f>
        <v>5.7260542816368956</v>
      </c>
      <c r="AJ52" s="39">
        <f t="shared" ref="AJ52:AJ55" si="149">((5/2*LOG($F52*1000))+(3/2*LOG(25))+(LOG((3.3*10^10)*(12*10^-5)))-9.09)/1.5</f>
        <v>6.2138880079098486</v>
      </c>
      <c r="AK52" s="39">
        <f t="shared" ref="AK52:AK55" si="150">10^(5/6*LOG($F52*1000)+0.5*LOG(12)+LOG(1.5*10^-5))</f>
        <v>9.0037650362756974E-2</v>
      </c>
      <c r="AL52" s="39">
        <f t="shared" ref="AL52:AL55" si="151">10^(5/6*LOG($F52*1000)+0.5*LOG(17.5)+LOG(3.8*10^-5))</f>
        <v>0.27545134158021578</v>
      </c>
      <c r="AM52" s="39">
        <f t="shared" ref="AM52:AM55" si="152">10^(5/6*LOG($F52*1000)+0.5*LOG(25)+LOG(12*10^-5))</f>
        <v>1.0396652334827832</v>
      </c>
      <c r="AN52" s="25"/>
      <c r="AO52" s="29">
        <f t="shared" ref="AO52:AO55" si="153">AK52*1000/AC52</f>
        <v>31.030943951237226</v>
      </c>
      <c r="AP52" s="29">
        <f t="shared" ref="AP52:AP55" si="154">AL52*1000/AB52</f>
        <v>461.11557487455423</v>
      </c>
      <c r="AQ52" s="29">
        <f t="shared" ref="AQ52:AQ55" si="155">AM52*1000/AA52</f>
        <v>16016.334653317241</v>
      </c>
      <c r="AS52" s="39">
        <f t="shared" si="135"/>
        <v>7.2844968916768922</v>
      </c>
      <c r="AT52" s="39">
        <f t="shared" si="136"/>
        <v>7.717481919356314</v>
      </c>
      <c r="AU52" s="39">
        <f t="shared" si="137"/>
        <v>8.205315645629268</v>
      </c>
      <c r="AV52" s="39">
        <f t="shared" si="138"/>
        <v>0.89153412647695973</v>
      </c>
      <c r="AW52" s="39">
        <f t="shared" si="139"/>
        <v>2.7274620140931987</v>
      </c>
      <c r="AX52" s="39">
        <f t="shared" si="140"/>
        <v>10.294549358264211</v>
      </c>
      <c r="AZ52" s="29">
        <f t="shared" si="141"/>
        <v>305.5787532961927</v>
      </c>
      <c r="BA52" s="29">
        <f t="shared" si="142"/>
        <v>4439.4129219797433</v>
      </c>
      <c r="BB52" s="29">
        <f t="shared" si="143"/>
        <v>161245.24201452223</v>
      </c>
      <c r="BF52" s="4"/>
    </row>
    <row r="53" spans="1:68" x14ac:dyDescent="0.2">
      <c r="A53">
        <v>19</v>
      </c>
      <c r="B53">
        <v>50</v>
      </c>
      <c r="C53" s="18" t="s">
        <v>21</v>
      </c>
      <c r="D53" s="18" t="s">
        <v>9</v>
      </c>
      <c r="E53" s="18" t="s">
        <v>55</v>
      </c>
      <c r="F53" s="69">
        <v>0.7</v>
      </c>
      <c r="G53" s="69">
        <v>57</v>
      </c>
      <c r="H53" s="20">
        <v>120.6</v>
      </c>
      <c r="I53" s="20">
        <v>163</v>
      </c>
      <c r="J53" s="20">
        <v>40</v>
      </c>
      <c r="K53" s="20">
        <v>53</v>
      </c>
      <c r="L53" s="20">
        <v>65</v>
      </c>
      <c r="M53" s="20" t="s">
        <v>17</v>
      </c>
      <c r="N53" s="20">
        <v>0</v>
      </c>
      <c r="O53" s="57">
        <f t="shared" ref="O53:O54" si="156">((H53*1000)^(2/3)*17.5)/1000</f>
        <v>42.717214012585572</v>
      </c>
      <c r="Q53" s="20" t="s">
        <v>1</v>
      </c>
      <c r="R53" s="20">
        <f t="shared" si="132"/>
        <v>0.25</v>
      </c>
      <c r="S53" s="20">
        <f t="shared" si="133"/>
        <v>0.35</v>
      </c>
      <c r="T53" s="20">
        <f t="shared" si="134"/>
        <v>0.45</v>
      </c>
      <c r="U53" s="20">
        <v>0.2</v>
      </c>
      <c r="V53" s="20">
        <f t="shared" si="122"/>
        <v>1.08</v>
      </c>
      <c r="W53" s="20">
        <f t="shared" ref="W53:W54" si="157">V53+1.66</f>
        <v>2.74</v>
      </c>
      <c r="X53" s="20">
        <v>85</v>
      </c>
      <c r="Y53" s="20">
        <v>61</v>
      </c>
      <c r="Z53" s="29">
        <v>73</v>
      </c>
      <c r="AA53" s="85" t="s">
        <v>29</v>
      </c>
      <c r="AB53" s="20" t="s">
        <v>29</v>
      </c>
      <c r="AC53" s="20" t="s">
        <v>29</v>
      </c>
      <c r="AD53" s="85">
        <f t="shared" si="124"/>
        <v>6.3844050402039471E-2</v>
      </c>
      <c r="AE53" s="21">
        <f t="shared" si="125"/>
        <v>0.61437448194769295</v>
      </c>
      <c r="AF53" s="21">
        <f t="shared" si="126"/>
        <v>2.9175265520270308</v>
      </c>
      <c r="AH53" s="29" t="s">
        <v>29</v>
      </c>
      <c r="AI53" s="29" t="s">
        <v>29</v>
      </c>
      <c r="AJ53" s="29" t="s">
        <v>29</v>
      </c>
      <c r="AK53" s="29" t="s">
        <v>29</v>
      </c>
      <c r="AL53" s="29" t="s">
        <v>29</v>
      </c>
      <c r="AM53" s="29" t="s">
        <v>29</v>
      </c>
      <c r="AN53" s="25"/>
      <c r="AO53" s="29" t="s">
        <v>29</v>
      </c>
      <c r="AP53" s="29" t="s">
        <v>29</v>
      </c>
      <c r="AQ53" s="29" t="s">
        <v>29</v>
      </c>
      <c r="AS53" s="39">
        <f t="shared" si="135"/>
        <v>7.2844968916768922</v>
      </c>
      <c r="AT53" s="39">
        <f t="shared" si="136"/>
        <v>7.717481919356314</v>
      </c>
      <c r="AU53" s="39">
        <f t="shared" si="137"/>
        <v>8.205315645629268</v>
      </c>
      <c r="AV53" s="39">
        <f t="shared" si="138"/>
        <v>0.89153412647695973</v>
      </c>
      <c r="AW53" s="39">
        <f t="shared" si="139"/>
        <v>2.7274620140931987</v>
      </c>
      <c r="AX53" s="39">
        <f t="shared" si="140"/>
        <v>10.294549358264211</v>
      </c>
      <c r="AZ53" s="29">
        <f t="shared" ref="AZ53:AZ55" si="158">AV53*1000/AF53</f>
        <v>305.5787532961927</v>
      </c>
      <c r="BA53" s="29">
        <f t="shared" ref="BA53:BA55" si="159">AW53*1000/AE53</f>
        <v>4439.4129219797433</v>
      </c>
      <c r="BB53" s="29">
        <f t="shared" ref="BB53:BB55" si="160">AX53*1000/AD53</f>
        <v>161245.24201452223</v>
      </c>
      <c r="BF53" s="4"/>
    </row>
    <row r="54" spans="1:68" x14ac:dyDescent="0.2">
      <c r="A54">
        <v>19</v>
      </c>
      <c r="B54">
        <v>51</v>
      </c>
      <c r="C54" s="18" t="s">
        <v>21</v>
      </c>
      <c r="D54" s="18" t="s">
        <v>9</v>
      </c>
      <c r="E54" s="18" t="s">
        <v>144</v>
      </c>
      <c r="F54" s="69">
        <v>32.5</v>
      </c>
      <c r="G54" s="69">
        <v>158</v>
      </c>
      <c r="H54" s="20">
        <v>120.6</v>
      </c>
      <c r="I54" s="20">
        <v>163</v>
      </c>
      <c r="J54" s="20">
        <v>40</v>
      </c>
      <c r="K54" s="20">
        <v>53</v>
      </c>
      <c r="L54" s="20">
        <v>65</v>
      </c>
      <c r="M54" s="20" t="s">
        <v>17</v>
      </c>
      <c r="N54" s="20">
        <v>0</v>
      </c>
      <c r="O54" s="57">
        <f t="shared" si="156"/>
        <v>42.717214012585572</v>
      </c>
      <c r="Q54" s="20" t="s">
        <v>1</v>
      </c>
      <c r="R54" s="20">
        <f t="shared" si="132"/>
        <v>0.25</v>
      </c>
      <c r="S54" s="20">
        <f t="shared" si="133"/>
        <v>0.35</v>
      </c>
      <c r="T54" s="20">
        <f t="shared" si="134"/>
        <v>0.45</v>
      </c>
      <c r="U54" s="20">
        <v>0.2</v>
      </c>
      <c r="V54" s="20">
        <f t="shared" si="122"/>
        <v>1.08</v>
      </c>
      <c r="W54" s="20">
        <f t="shared" si="157"/>
        <v>2.74</v>
      </c>
      <c r="X54" s="20">
        <v>85</v>
      </c>
      <c r="Y54" s="20">
        <v>61</v>
      </c>
      <c r="Z54" s="29">
        <v>73</v>
      </c>
      <c r="AA54" s="85">
        <f t="shared" si="144"/>
        <v>6.2418359962863622E-2</v>
      </c>
      <c r="AB54" s="21">
        <f t="shared" si="145"/>
        <v>0.62341821138890041</v>
      </c>
      <c r="AC54" s="21">
        <f t="shared" si="146"/>
        <v>2.9064244826712193</v>
      </c>
      <c r="AD54" s="85">
        <f t="shared" si="124"/>
        <v>6.3844050402039471E-2</v>
      </c>
      <c r="AE54" s="21">
        <f t="shared" si="125"/>
        <v>0.61437448194769295</v>
      </c>
      <c r="AF54" s="21">
        <f t="shared" si="126"/>
        <v>2.9175265520270308</v>
      </c>
      <c r="AH54" s="39">
        <f t="shared" si="147"/>
        <v>6.335390313634794</v>
      </c>
      <c r="AI54" s="39">
        <f t="shared" si="148"/>
        <v>6.7683753413142185</v>
      </c>
      <c r="AJ54" s="39">
        <f t="shared" si="149"/>
        <v>7.2562090675871689</v>
      </c>
      <c r="AK54" s="39">
        <f t="shared" si="150"/>
        <v>0.29894044928361985</v>
      </c>
      <c r="AL54" s="39">
        <f t="shared" si="151"/>
        <v>0.91454572032930359</v>
      </c>
      <c r="AM54" s="39">
        <f t="shared" si="152"/>
        <v>3.4518669773113122</v>
      </c>
      <c r="AN54" s="25"/>
      <c r="AO54" s="29">
        <f t="shared" si="153"/>
        <v>102.85505474715498</v>
      </c>
      <c r="AP54" s="29">
        <f t="shared" si="154"/>
        <v>1466.9858910470489</v>
      </c>
      <c r="AQ54" s="29">
        <f t="shared" si="155"/>
        <v>55302.109497350335</v>
      </c>
      <c r="AS54" s="39">
        <f t="shared" si="135"/>
        <v>7.2844968916768922</v>
      </c>
      <c r="AT54" s="39">
        <f t="shared" si="136"/>
        <v>7.717481919356314</v>
      </c>
      <c r="AU54" s="39">
        <f t="shared" si="137"/>
        <v>8.205315645629268</v>
      </c>
      <c r="AV54" s="39">
        <f t="shared" si="138"/>
        <v>0.89153412647695973</v>
      </c>
      <c r="AW54" s="39">
        <f t="shared" si="139"/>
        <v>2.7274620140931987</v>
      </c>
      <c r="AX54" s="39">
        <f t="shared" si="140"/>
        <v>10.294549358264211</v>
      </c>
      <c r="AZ54" s="29">
        <f t="shared" si="158"/>
        <v>305.5787532961927</v>
      </c>
      <c r="BA54" s="29">
        <f t="shared" si="159"/>
        <v>4439.4129219797433</v>
      </c>
      <c r="BB54" s="29">
        <f t="shared" si="160"/>
        <v>161245.24201452223</v>
      </c>
      <c r="BF54" s="4"/>
    </row>
    <row r="55" spans="1:68" x14ac:dyDescent="0.2">
      <c r="A55">
        <v>19</v>
      </c>
      <c r="B55">
        <v>52</v>
      </c>
      <c r="C55" s="18" t="s">
        <v>21</v>
      </c>
      <c r="D55" s="18" t="s">
        <v>9</v>
      </c>
      <c r="E55" s="18" t="s">
        <v>145</v>
      </c>
      <c r="F55" s="69">
        <v>20.100000000000001</v>
      </c>
      <c r="G55" s="19">
        <v>140</v>
      </c>
      <c r="H55" s="20">
        <v>120.6</v>
      </c>
      <c r="I55" s="20">
        <v>163</v>
      </c>
      <c r="J55" s="20">
        <v>40</v>
      </c>
      <c r="K55" s="20">
        <v>53</v>
      </c>
      <c r="L55" s="20">
        <v>65</v>
      </c>
      <c r="M55" s="20" t="s">
        <v>17</v>
      </c>
      <c r="N55" s="20">
        <v>0</v>
      </c>
      <c r="O55" s="57">
        <f t="shared" si="130"/>
        <v>42.717214012585572</v>
      </c>
      <c r="Q55" s="20" t="s">
        <v>1</v>
      </c>
      <c r="R55" s="20">
        <f t="shared" si="132"/>
        <v>0.25</v>
      </c>
      <c r="S55" s="20">
        <f t="shared" si="133"/>
        <v>0.35</v>
      </c>
      <c r="T55" s="20">
        <f t="shared" si="134"/>
        <v>0.45</v>
      </c>
      <c r="U55" s="20">
        <v>0.2</v>
      </c>
      <c r="V55" s="20">
        <f t="shared" si="122"/>
        <v>1.08</v>
      </c>
      <c r="W55" s="20">
        <f t="shared" si="131"/>
        <v>2.74</v>
      </c>
      <c r="X55" s="20">
        <v>85</v>
      </c>
      <c r="Y55" s="20">
        <v>61</v>
      </c>
      <c r="Z55" s="29">
        <v>73</v>
      </c>
      <c r="AA55" s="85">
        <f t="shared" si="144"/>
        <v>5.3466352484314375E-2</v>
      </c>
      <c r="AB55" s="21">
        <f t="shared" si="145"/>
        <v>0.61656000775751663</v>
      </c>
      <c r="AC55" s="21">
        <f t="shared" si="146"/>
        <v>2.6855973512172455</v>
      </c>
      <c r="AD55" s="85">
        <f t="shared" si="124"/>
        <v>6.3844050402039471E-2</v>
      </c>
      <c r="AE55" s="21">
        <f t="shared" si="125"/>
        <v>0.61437448194769295</v>
      </c>
      <c r="AF55" s="21">
        <f t="shared" si="126"/>
        <v>2.9175265520270308</v>
      </c>
      <c r="AH55" s="39">
        <f t="shared" si="147"/>
        <v>5.9875781410374858</v>
      </c>
      <c r="AI55" s="39">
        <f t="shared" si="148"/>
        <v>6.4205631687169076</v>
      </c>
      <c r="AJ55" s="39">
        <f t="shared" si="149"/>
        <v>6.9083968949898606</v>
      </c>
      <c r="AK55" s="39">
        <f t="shared" si="150"/>
        <v>0.20029891492074145</v>
      </c>
      <c r="AL55" s="39">
        <f t="shared" si="151"/>
        <v>0.61277259690465413</v>
      </c>
      <c r="AM55" s="39">
        <f t="shared" si="152"/>
        <v>2.3128526489576058</v>
      </c>
      <c r="AN55" s="25"/>
      <c r="AO55" s="29">
        <f t="shared" si="153"/>
        <v>74.582630501164317</v>
      </c>
      <c r="AP55" s="29">
        <f t="shared" si="154"/>
        <v>993.85719020823683</v>
      </c>
      <c r="AQ55" s="29">
        <f t="shared" si="155"/>
        <v>43258.096756013721</v>
      </c>
      <c r="AS55" s="39">
        <f t="shared" si="135"/>
        <v>7.2844968916768922</v>
      </c>
      <c r="AT55" s="39">
        <f t="shared" si="136"/>
        <v>7.717481919356314</v>
      </c>
      <c r="AU55" s="39">
        <f t="shared" si="137"/>
        <v>8.205315645629268</v>
      </c>
      <c r="AV55" s="39">
        <f t="shared" si="138"/>
        <v>0.89153412647695973</v>
      </c>
      <c r="AW55" s="39">
        <f t="shared" si="139"/>
        <v>2.7274620140931987</v>
      </c>
      <c r="AX55" s="39">
        <f t="shared" si="140"/>
        <v>10.294549358264211</v>
      </c>
      <c r="AZ55" s="29">
        <f t="shared" si="158"/>
        <v>305.5787532961927</v>
      </c>
      <c r="BA55" s="29">
        <f t="shared" si="159"/>
        <v>4439.4129219797433</v>
      </c>
      <c r="BB55" s="29">
        <f t="shared" si="160"/>
        <v>161245.24201452223</v>
      </c>
    </row>
    <row r="56" spans="1:68" x14ac:dyDescent="0.2">
      <c r="A56">
        <v>19</v>
      </c>
      <c r="B56">
        <v>53</v>
      </c>
      <c r="C56" s="18" t="s">
        <v>21</v>
      </c>
      <c r="D56" s="18" t="s">
        <v>9</v>
      </c>
      <c r="E56" s="18" t="s">
        <v>146</v>
      </c>
      <c r="F56" s="69">
        <v>4.5999999999999996</v>
      </c>
      <c r="G56" s="19">
        <v>178</v>
      </c>
      <c r="H56" s="20">
        <v>120.6</v>
      </c>
      <c r="I56" s="20">
        <v>163</v>
      </c>
      <c r="J56" s="20">
        <v>40</v>
      </c>
      <c r="K56" s="20">
        <v>53</v>
      </c>
      <c r="L56" s="20">
        <v>65</v>
      </c>
      <c r="M56" s="20" t="s">
        <v>17</v>
      </c>
      <c r="N56" s="20">
        <v>0</v>
      </c>
      <c r="O56" s="57">
        <f t="shared" si="130"/>
        <v>42.717214012585572</v>
      </c>
      <c r="Q56" s="20" t="s">
        <v>1</v>
      </c>
      <c r="R56" s="20">
        <f t="shared" si="132"/>
        <v>0.25</v>
      </c>
      <c r="S56" s="20">
        <f t="shared" si="133"/>
        <v>0.35</v>
      </c>
      <c r="T56" s="20">
        <f t="shared" si="134"/>
        <v>0.45</v>
      </c>
      <c r="U56" s="20">
        <v>0.2</v>
      </c>
      <c r="V56" s="20">
        <f t="shared" si="122"/>
        <v>1.08</v>
      </c>
      <c r="W56" s="20">
        <f t="shared" si="131"/>
        <v>2.74</v>
      </c>
      <c r="X56" s="20">
        <v>85</v>
      </c>
      <c r="Y56" s="20">
        <v>61</v>
      </c>
      <c r="Z56" s="29">
        <v>73</v>
      </c>
      <c r="AA56" s="85" t="s">
        <v>29</v>
      </c>
      <c r="AB56" s="20" t="s">
        <v>29</v>
      </c>
      <c r="AC56" s="20" t="s">
        <v>29</v>
      </c>
      <c r="AD56" s="85">
        <f t="shared" si="124"/>
        <v>6.3844050402039471E-2</v>
      </c>
      <c r="AE56" s="21">
        <f t="shared" si="125"/>
        <v>0.61437448194769295</v>
      </c>
      <c r="AF56" s="21">
        <f t="shared" si="126"/>
        <v>2.9175265520270308</v>
      </c>
      <c r="AH56" s="29" t="s">
        <v>29</v>
      </c>
      <c r="AI56" s="29" t="s">
        <v>29</v>
      </c>
      <c r="AJ56" s="29" t="s">
        <v>29</v>
      </c>
      <c r="AK56" s="29" t="s">
        <v>29</v>
      </c>
      <c r="AL56" s="29" t="s">
        <v>29</v>
      </c>
      <c r="AM56" s="29" t="s">
        <v>29</v>
      </c>
      <c r="AN56" s="25"/>
      <c r="AO56" s="29" t="s">
        <v>29</v>
      </c>
      <c r="AP56" s="29" t="s">
        <v>29</v>
      </c>
      <c r="AQ56" s="29" t="s">
        <v>29</v>
      </c>
      <c r="AS56" s="39">
        <f t="shared" si="135"/>
        <v>7.2844968916768922</v>
      </c>
      <c r="AT56" s="39">
        <f t="shared" si="136"/>
        <v>7.717481919356314</v>
      </c>
      <c r="AU56" s="39">
        <f t="shared" si="137"/>
        <v>8.205315645629268</v>
      </c>
      <c r="AV56" s="39">
        <f t="shared" si="138"/>
        <v>0.89153412647695973</v>
      </c>
      <c r="AW56" s="39">
        <f t="shared" si="139"/>
        <v>2.7274620140931987</v>
      </c>
      <c r="AX56" s="39">
        <f t="shared" si="140"/>
        <v>10.294549358264211</v>
      </c>
      <c r="AZ56" s="29">
        <f t="shared" si="141"/>
        <v>305.5787532961927</v>
      </c>
      <c r="BA56" s="29">
        <f t="shared" si="142"/>
        <v>4439.4129219797433</v>
      </c>
      <c r="BB56" s="29">
        <f t="shared" si="143"/>
        <v>161245.24201452223</v>
      </c>
    </row>
    <row r="57" spans="1:68" x14ac:dyDescent="0.2">
      <c r="A57">
        <v>20</v>
      </c>
      <c r="B57">
        <v>54</v>
      </c>
      <c r="C57" s="18" t="s">
        <v>21</v>
      </c>
      <c r="D57" s="18" t="s">
        <v>56</v>
      </c>
      <c r="E57" s="18" t="s">
        <v>101</v>
      </c>
      <c r="F57" s="69">
        <v>29.2</v>
      </c>
      <c r="G57" s="19">
        <v>145</v>
      </c>
      <c r="H57" s="20">
        <v>140.30000000000001</v>
      </c>
      <c r="I57" s="20">
        <v>149</v>
      </c>
      <c r="J57" s="20">
        <v>40</v>
      </c>
      <c r="K57" s="20">
        <v>53</v>
      </c>
      <c r="L57" s="20">
        <v>65</v>
      </c>
      <c r="M57" s="20" t="s">
        <v>15</v>
      </c>
      <c r="N57" s="20">
        <v>0</v>
      </c>
      <c r="O57" s="57">
        <f t="shared" ref="O57:O63" si="161">((H57*1000)^(2/3)*17.5)/1000</f>
        <v>47.250872183260192</v>
      </c>
      <c r="Q57" s="20" t="s">
        <v>1</v>
      </c>
      <c r="R57" s="20">
        <f>0.1/4</f>
        <v>2.5000000000000001E-2</v>
      </c>
      <c r="S57" s="20">
        <f>0.3/4</f>
        <v>7.4999999999999997E-2</v>
      </c>
      <c r="T57" s="20">
        <f>0.5/4</f>
        <v>0.125</v>
      </c>
      <c r="U57" s="20">
        <v>0.2</v>
      </c>
      <c r="V57" s="20">
        <f t="shared" si="122"/>
        <v>1.08</v>
      </c>
      <c r="W57" s="20">
        <f t="shared" si="131"/>
        <v>2.74</v>
      </c>
      <c r="X57" s="20">
        <v>85</v>
      </c>
      <c r="Y57" s="20">
        <v>73</v>
      </c>
      <c r="Z57" s="29">
        <v>61</v>
      </c>
      <c r="AA57" s="85">
        <f t="shared" ref="AA57:AA63" si="162">(R57*U57*ABS(COS(RADIANS((IF($G57&gt;90,$G57-90,$G57+90)-$X57)))))/COS(RADIANS(J57))</f>
        <v>5.652579374235682E-3</v>
      </c>
      <c r="AB57" s="21">
        <f t="shared" ref="AB57:AB63" si="163">(S57*V57*ABS(COS(RADIANS((IF($G57&gt;90,$G57-90,$G57+90)-$Y57)))))/COS(RADIANS(K57))</f>
        <v>0.12800540840012301</v>
      </c>
      <c r="AC57" s="21">
        <f t="shared" ref="AC57:AC63" si="164">(T57*W57*ABS(COS(RADIANS((IF($G57&gt;90,$G57-90,$G57+90)-$Z57)))))/COS(RADIANS(L57))</f>
        <v>0.80598445453032941</v>
      </c>
      <c r="AD57" s="85">
        <f t="shared" si="124"/>
        <v>5.8664614982369325E-3</v>
      </c>
      <c r="AE57" s="21">
        <f t="shared" si="125"/>
        <v>0.13059486853072289</v>
      </c>
      <c r="AF57" s="21">
        <f t="shared" si="126"/>
        <v>0.80993035380012923</v>
      </c>
      <c r="AH57" s="39">
        <f>((5/2*LOG($F57*1000))+(3/2*LOG(12))+(LOG((3.3*10^10)*(1.5*10^-5)))-9.09)/1.5</f>
        <v>6.2578894644173673</v>
      </c>
      <c r="AI57" s="39">
        <f>((5/2*LOG($F57*1000))+(3/2*LOG(17.5))+(LOG((3.3*10^10)*(3.8*10^-5)))-9.09)/1.5</f>
        <v>6.6908744920967891</v>
      </c>
      <c r="AJ57" s="39">
        <f>((5/2*LOG($F57*1000))+(3/2*LOG(25))+(LOG((3.3*10^10)*(12*10^-5)))-9.09)/1.5</f>
        <v>7.1787082183697422</v>
      </c>
      <c r="AK57" s="39">
        <f>10^(5/6*LOG($F57*1000)+0.5*LOG(12)+LOG(1.5*10^-5))</f>
        <v>0.27342250528343837</v>
      </c>
      <c r="AL57" s="39">
        <f>10^(5/6*LOG($F57*1000)+0.5*LOG(17.5)+LOG(3.8*10^-5))</f>
        <v>0.83647891293373755</v>
      </c>
      <c r="AM57" s="39">
        <f>10^(5/6*LOG($F57*1000)+0.5*LOG(25)+LOG(12*10^-5))</f>
        <v>3.1572111405579073</v>
      </c>
      <c r="AN57" s="25"/>
      <c r="AO57" s="29">
        <f>AK57*1000/AC57</f>
        <v>339.24042051502045</v>
      </c>
      <c r="AP57" s="29">
        <f>AL57*1000/AB57</f>
        <v>6534.7153951421142</v>
      </c>
      <c r="AQ57" s="29">
        <f>AM57*1000/AA57</f>
        <v>558543.44212279411</v>
      </c>
      <c r="AS57" s="39">
        <f t="shared" si="135"/>
        <v>7.3940141637172703</v>
      </c>
      <c r="AT57" s="39">
        <f t="shared" si="136"/>
        <v>7.8269991913966921</v>
      </c>
      <c r="AU57" s="39">
        <f t="shared" si="137"/>
        <v>8.3148329176696461</v>
      </c>
      <c r="AV57" s="39">
        <f t="shared" si="138"/>
        <v>1.0113386571905811</v>
      </c>
      <c r="AW57" s="39">
        <f t="shared" si="139"/>
        <v>3.0939788943038513</v>
      </c>
      <c r="AX57" s="39">
        <f t="shared" si="140"/>
        <v>11.677932919417138</v>
      </c>
      <c r="AY57" s="25"/>
      <c r="AZ57" s="29">
        <f t="shared" ref="AZ57:AZ63" si="165">AV57*1000/AF57</f>
        <v>1248.6736081015608</v>
      </c>
      <c r="BA57" s="29">
        <f t="shared" ref="BA57:BA63" si="166">AW57*1000/AE57</f>
        <v>23691.427765218679</v>
      </c>
      <c r="BB57" s="29">
        <f>AX57*1000/AD57</f>
        <v>1990626.3635969907</v>
      </c>
    </row>
    <row r="58" spans="1:68" x14ac:dyDescent="0.2">
      <c r="A58">
        <v>20</v>
      </c>
      <c r="B58">
        <v>55</v>
      </c>
      <c r="C58" s="18" t="s">
        <v>21</v>
      </c>
      <c r="D58" s="18" t="s">
        <v>56</v>
      </c>
      <c r="E58" s="18" t="s">
        <v>113</v>
      </c>
      <c r="F58" s="69">
        <v>11.7</v>
      </c>
      <c r="G58" s="19">
        <v>7</v>
      </c>
      <c r="H58" s="20">
        <v>140.30000000000001</v>
      </c>
      <c r="I58" s="20">
        <v>149</v>
      </c>
      <c r="J58" s="20">
        <v>40</v>
      </c>
      <c r="K58" s="20">
        <v>53</v>
      </c>
      <c r="L58" s="20">
        <v>65</v>
      </c>
      <c r="M58" s="20" t="s">
        <v>15</v>
      </c>
      <c r="N58" s="20">
        <v>0</v>
      </c>
      <c r="O58" s="57">
        <f t="shared" si="161"/>
        <v>47.250872183260192</v>
      </c>
      <c r="Q58" s="20" t="s">
        <v>1</v>
      </c>
      <c r="R58" s="20">
        <f t="shared" ref="R58:R69" si="167">0.1/4</f>
        <v>2.5000000000000001E-2</v>
      </c>
      <c r="S58" s="20">
        <f t="shared" ref="S58:S69" si="168">0.3/4</f>
        <v>7.4999999999999997E-2</v>
      </c>
      <c r="T58" s="20">
        <f t="shared" ref="T58:T69" si="169">0.5/4</f>
        <v>0.125</v>
      </c>
      <c r="U58" s="20">
        <v>0.2</v>
      </c>
      <c r="V58" s="20">
        <f t="shared" si="122"/>
        <v>1.08</v>
      </c>
      <c r="W58" s="20">
        <f t="shared" si="131"/>
        <v>2.74</v>
      </c>
      <c r="X58" s="20">
        <v>85</v>
      </c>
      <c r="Y58" s="20">
        <v>73</v>
      </c>
      <c r="Z58" s="29">
        <v>61</v>
      </c>
      <c r="AA58" s="85">
        <f t="shared" si="162"/>
        <v>6.3844050402039471E-3</v>
      </c>
      <c r="AB58" s="21">
        <f t="shared" si="163"/>
        <v>0.12295668805588343</v>
      </c>
      <c r="AC58" s="21">
        <f t="shared" si="164"/>
        <v>0.6556468228138923</v>
      </c>
      <c r="AD58" s="85">
        <f t="shared" si="124"/>
        <v>5.8664614982369325E-3</v>
      </c>
      <c r="AE58" s="21">
        <f t="shared" si="125"/>
        <v>0.13059486853072289</v>
      </c>
      <c r="AF58" s="21">
        <f t="shared" si="126"/>
        <v>0.80993035380012923</v>
      </c>
      <c r="AH58" s="39">
        <f t="shared" ref="AH58:AH63" si="170">((5/2*LOG($F58*1000))+(3/2*LOG(12))+(LOG((3.3*10^10)*(1.5*10^-5)))-9.09)/1.5</f>
        <v>5.5958944815802738</v>
      </c>
      <c r="AI58" s="39">
        <f t="shared" ref="AI58:AI63" si="171">((5/2*LOG($F58*1000))+(3/2*LOG(17.5))+(LOG((3.3*10^10)*(3.8*10^-5)))-9.09)/1.5</f>
        <v>6.0288795092596956</v>
      </c>
      <c r="AJ58" s="39">
        <f t="shared" ref="AJ58:AJ63" si="172">((5/2*LOG($F58*1000))+(3/2*LOG(25))+(LOG((3.3*10^10)*(12*10^-5)))-9.09)/1.5</f>
        <v>6.5167132355326487</v>
      </c>
      <c r="AK58" s="39">
        <f t="shared" ref="AK58:AK63" si="173">10^(5/6*LOG($F58*1000)+0.5*LOG(12)+LOG(1.5*10^-5))</f>
        <v>0.12759591389977895</v>
      </c>
      <c r="AL58" s="39">
        <f t="shared" ref="AL58:AL63" si="174">10^(5/6*LOG($F58*1000)+0.5*LOG(17.5)+LOG(3.8*10^-5))</f>
        <v>0.39035298591472023</v>
      </c>
      <c r="AM58" s="39">
        <f t="shared" ref="AM58:AM63" si="175">10^(5/6*LOG($F58*1000)+0.5*LOG(25)+LOG(12*10^-5))</f>
        <v>1.4733507047506753</v>
      </c>
      <c r="AN58" s="25"/>
      <c r="AO58" s="29">
        <f t="shared" ref="AO58:AO63" si="176">AK58*1000/AC58</f>
        <v>194.61074081342343</v>
      </c>
      <c r="AP58" s="29">
        <f t="shared" ref="AP58:AP63" si="177">AL58*1000/AB58</f>
        <v>3174.7194242683736</v>
      </c>
      <c r="AQ58" s="29">
        <f t="shared" ref="AQ58:AQ63" si="178">AM58*1000/AA58</f>
        <v>230773.37597985633</v>
      </c>
      <c r="AS58" s="39">
        <f t="shared" si="135"/>
        <v>7.3940141637172703</v>
      </c>
      <c r="AT58" s="39">
        <f t="shared" si="136"/>
        <v>7.8269991913966921</v>
      </c>
      <c r="AU58" s="39">
        <f t="shared" si="137"/>
        <v>8.3148329176696461</v>
      </c>
      <c r="AV58" s="39">
        <f t="shared" si="138"/>
        <v>1.0113386571905811</v>
      </c>
      <c r="AW58" s="39">
        <f t="shared" si="139"/>
        <v>3.0939788943038513</v>
      </c>
      <c r="AX58" s="39">
        <f t="shared" si="140"/>
        <v>11.677932919417138</v>
      </c>
      <c r="AY58" s="25"/>
      <c r="AZ58" s="29">
        <f t="shared" si="165"/>
        <v>1248.6736081015608</v>
      </c>
      <c r="BA58" s="29">
        <f t="shared" si="166"/>
        <v>23691.427765218679</v>
      </c>
      <c r="BB58" s="29">
        <f t="shared" ref="BB58:BB63" si="179">AX58*1000/AD58</f>
        <v>1990626.3635969907</v>
      </c>
    </row>
    <row r="59" spans="1:68" x14ac:dyDescent="0.2">
      <c r="A59">
        <v>20</v>
      </c>
      <c r="B59">
        <v>56</v>
      </c>
      <c r="C59" s="18" t="s">
        <v>21</v>
      </c>
      <c r="D59" s="18" t="s">
        <v>56</v>
      </c>
      <c r="E59" s="18" t="s">
        <v>4</v>
      </c>
      <c r="F59" s="69">
        <v>19.399999999999999</v>
      </c>
      <c r="G59" s="19">
        <v>138</v>
      </c>
      <c r="H59" s="20">
        <v>140.30000000000001</v>
      </c>
      <c r="I59" s="20">
        <v>149</v>
      </c>
      <c r="J59" s="20">
        <v>40</v>
      </c>
      <c r="K59" s="20">
        <v>53</v>
      </c>
      <c r="L59" s="20">
        <v>65</v>
      </c>
      <c r="M59" s="20" t="s">
        <v>15</v>
      </c>
      <c r="N59" s="20">
        <v>0</v>
      </c>
      <c r="O59" s="57">
        <f t="shared" si="161"/>
        <v>47.250872183260192</v>
      </c>
      <c r="Q59" s="20" t="s">
        <v>1</v>
      </c>
      <c r="R59" s="20">
        <f t="shared" si="167"/>
        <v>2.5000000000000001E-2</v>
      </c>
      <c r="S59" s="20">
        <f t="shared" si="168"/>
        <v>7.4999999999999997E-2</v>
      </c>
      <c r="T59" s="20">
        <f t="shared" si="169"/>
        <v>0.125</v>
      </c>
      <c r="U59" s="20">
        <v>0.2</v>
      </c>
      <c r="V59" s="20">
        <f t="shared" si="122"/>
        <v>1.08</v>
      </c>
      <c r="W59" s="20">
        <f t="shared" si="131"/>
        <v>2.74</v>
      </c>
      <c r="X59" s="20">
        <v>85</v>
      </c>
      <c r="Y59" s="20">
        <v>73</v>
      </c>
      <c r="Z59" s="29">
        <v>61</v>
      </c>
      <c r="AA59" s="85">
        <f t="shared" si="162"/>
        <v>5.2127230816766922E-3</v>
      </c>
      <c r="AB59" s="21">
        <f t="shared" si="163"/>
        <v>0.12198254933131071</v>
      </c>
      <c r="AC59" s="21">
        <f t="shared" si="164"/>
        <v>0.78965292653089503</v>
      </c>
      <c r="AD59" s="85">
        <f t="shared" si="124"/>
        <v>5.8664614982369325E-3</v>
      </c>
      <c r="AE59" s="21">
        <f t="shared" si="125"/>
        <v>0.13059486853072289</v>
      </c>
      <c r="AF59" s="21">
        <f t="shared" si="126"/>
        <v>0.80993035380012923</v>
      </c>
      <c r="AH59" s="39">
        <f t="shared" si="170"/>
        <v>5.961920928553714</v>
      </c>
      <c r="AI59" s="39">
        <f t="shared" si="171"/>
        <v>6.3949059562331385</v>
      </c>
      <c r="AJ59" s="39">
        <f t="shared" si="172"/>
        <v>6.8827396825060889</v>
      </c>
      <c r="AK59" s="39">
        <f t="shared" si="173"/>
        <v>0.19446882508843721</v>
      </c>
      <c r="AL59" s="39">
        <f t="shared" si="174"/>
        <v>0.59493665761290893</v>
      </c>
      <c r="AM59" s="39">
        <f t="shared" si="175"/>
        <v>2.2455325702759894</v>
      </c>
      <c r="AN59" s="25"/>
      <c r="AO59" s="29">
        <f t="shared" si="176"/>
        <v>246.27126495025868</v>
      </c>
      <c r="AP59" s="29">
        <f t="shared" si="177"/>
        <v>4877.2276106234767</v>
      </c>
      <c r="AQ59" s="29">
        <f t="shared" si="178"/>
        <v>430779.17915288627</v>
      </c>
      <c r="AS59" s="39">
        <f t="shared" si="135"/>
        <v>7.3940141637172703</v>
      </c>
      <c r="AT59" s="39">
        <f t="shared" si="136"/>
        <v>7.8269991913966921</v>
      </c>
      <c r="AU59" s="39">
        <f t="shared" si="137"/>
        <v>8.3148329176696461</v>
      </c>
      <c r="AV59" s="39">
        <f t="shared" si="138"/>
        <v>1.0113386571905811</v>
      </c>
      <c r="AW59" s="39">
        <f t="shared" si="139"/>
        <v>3.0939788943038513</v>
      </c>
      <c r="AX59" s="39">
        <f t="shared" si="140"/>
        <v>11.677932919417138</v>
      </c>
      <c r="AY59" s="25"/>
      <c r="AZ59" s="29">
        <f t="shared" si="165"/>
        <v>1248.6736081015608</v>
      </c>
      <c r="BA59" s="29">
        <f t="shared" si="166"/>
        <v>23691.427765218679</v>
      </c>
      <c r="BB59" s="29">
        <f t="shared" si="179"/>
        <v>1990626.3635969907</v>
      </c>
    </row>
    <row r="60" spans="1:68" x14ac:dyDescent="0.2">
      <c r="A60">
        <v>20</v>
      </c>
      <c r="B60">
        <v>57</v>
      </c>
      <c r="C60" s="18" t="s">
        <v>21</v>
      </c>
      <c r="D60" s="18" t="s">
        <v>56</v>
      </c>
      <c r="E60" s="18" t="s">
        <v>103</v>
      </c>
      <c r="F60" s="69">
        <v>18.399999999999999</v>
      </c>
      <c r="G60" s="19">
        <v>150</v>
      </c>
      <c r="H60" s="20">
        <v>140.30000000000001</v>
      </c>
      <c r="I60" s="20">
        <v>149</v>
      </c>
      <c r="J60" s="20">
        <v>40</v>
      </c>
      <c r="K60" s="20">
        <v>53</v>
      </c>
      <c r="L60" s="20">
        <v>65</v>
      </c>
      <c r="M60" s="20" t="s">
        <v>15</v>
      </c>
      <c r="N60" s="20">
        <v>0</v>
      </c>
      <c r="O60" s="57">
        <f t="shared" si="161"/>
        <v>47.250872183260192</v>
      </c>
      <c r="Q60" s="20" t="s">
        <v>1</v>
      </c>
      <c r="R60" s="20">
        <f t="shared" si="167"/>
        <v>2.5000000000000001E-2</v>
      </c>
      <c r="S60" s="20">
        <f t="shared" si="168"/>
        <v>7.4999999999999997E-2</v>
      </c>
      <c r="T60" s="20">
        <f t="shared" si="169"/>
        <v>0.125</v>
      </c>
      <c r="U60" s="20">
        <v>0.2</v>
      </c>
      <c r="V60" s="20">
        <f t="shared" si="122"/>
        <v>1.08</v>
      </c>
      <c r="W60" s="20">
        <f t="shared" si="131"/>
        <v>2.74</v>
      </c>
      <c r="X60" s="20">
        <v>85</v>
      </c>
      <c r="Y60" s="20">
        <v>73</v>
      </c>
      <c r="Z60" s="29">
        <v>61</v>
      </c>
      <c r="AA60" s="85">
        <f t="shared" si="162"/>
        <v>5.9155039578812473E-3</v>
      </c>
      <c r="AB60" s="21">
        <f t="shared" si="163"/>
        <v>0.13114324536837615</v>
      </c>
      <c r="AC60" s="21">
        <f t="shared" si="164"/>
        <v>0.81030061072272219</v>
      </c>
      <c r="AD60" s="85">
        <f t="shared" si="124"/>
        <v>5.8664614982369325E-3</v>
      </c>
      <c r="AE60" s="21">
        <f t="shared" si="125"/>
        <v>0.13059486853072289</v>
      </c>
      <c r="AF60" s="21">
        <f t="shared" si="126"/>
        <v>0.80993035380012923</v>
      </c>
      <c r="AH60" s="39">
        <f t="shared" si="170"/>
        <v>5.9236144170192331</v>
      </c>
      <c r="AI60" s="39">
        <f t="shared" si="171"/>
        <v>6.3565994446986549</v>
      </c>
      <c r="AJ60" s="39">
        <f t="shared" si="172"/>
        <v>6.844433170971608</v>
      </c>
      <c r="AK60" s="39">
        <f t="shared" si="173"/>
        <v>0.18607873054944163</v>
      </c>
      <c r="AL60" s="39">
        <f t="shared" si="174"/>
        <v>0.56926891986719907</v>
      </c>
      <c r="AM60" s="39">
        <f t="shared" si="175"/>
        <v>2.1486521034636796</v>
      </c>
      <c r="AN60" s="25"/>
      <c r="AO60" s="29">
        <f t="shared" si="176"/>
        <v>229.64160224866984</v>
      </c>
      <c r="AP60" s="29">
        <f t="shared" si="177"/>
        <v>4340.8176934171897</v>
      </c>
      <c r="AQ60" s="29">
        <f t="shared" si="178"/>
        <v>363223.84682052711</v>
      </c>
      <c r="AS60" s="39">
        <f t="shared" si="135"/>
        <v>7.3940141637172703</v>
      </c>
      <c r="AT60" s="39">
        <f t="shared" si="136"/>
        <v>7.8269991913966921</v>
      </c>
      <c r="AU60" s="39">
        <f t="shared" si="137"/>
        <v>8.3148329176696461</v>
      </c>
      <c r="AV60" s="39">
        <f t="shared" si="138"/>
        <v>1.0113386571905811</v>
      </c>
      <c r="AW60" s="39">
        <f t="shared" si="139"/>
        <v>3.0939788943038513</v>
      </c>
      <c r="AX60" s="39">
        <f t="shared" si="140"/>
        <v>11.677932919417138</v>
      </c>
      <c r="AY60" s="25"/>
      <c r="AZ60" s="29">
        <f t="shared" si="165"/>
        <v>1248.6736081015608</v>
      </c>
      <c r="BA60" s="29">
        <f t="shared" si="166"/>
        <v>23691.427765218679</v>
      </c>
      <c r="BB60" s="29">
        <f t="shared" si="179"/>
        <v>1990626.3635969907</v>
      </c>
    </row>
    <row r="61" spans="1:68" x14ac:dyDescent="0.2">
      <c r="A61">
        <v>20</v>
      </c>
      <c r="B61">
        <v>58</v>
      </c>
      <c r="C61" s="18" t="s">
        <v>21</v>
      </c>
      <c r="D61" s="18" t="s">
        <v>56</v>
      </c>
      <c r="E61" s="18" t="s">
        <v>102</v>
      </c>
      <c r="F61" s="69">
        <v>20.399999999999999</v>
      </c>
      <c r="G61" s="19">
        <v>159</v>
      </c>
      <c r="H61" s="20">
        <v>140.30000000000001</v>
      </c>
      <c r="I61" s="20">
        <v>149</v>
      </c>
      <c r="J61" s="20">
        <v>40</v>
      </c>
      <c r="K61" s="20">
        <v>53</v>
      </c>
      <c r="L61" s="20">
        <v>65</v>
      </c>
      <c r="M61" s="20" t="s">
        <v>15</v>
      </c>
      <c r="N61" s="20">
        <v>0</v>
      </c>
      <c r="O61" s="57">
        <f t="shared" si="161"/>
        <v>47.250872183260192</v>
      </c>
      <c r="Q61" s="20" t="s">
        <v>1</v>
      </c>
      <c r="R61" s="20">
        <f t="shared" si="167"/>
        <v>2.5000000000000001E-2</v>
      </c>
      <c r="S61" s="20">
        <f t="shared" si="168"/>
        <v>7.4999999999999997E-2</v>
      </c>
      <c r="T61" s="20">
        <f t="shared" si="169"/>
        <v>0.125</v>
      </c>
      <c r="U61" s="20">
        <v>0.2</v>
      </c>
      <c r="V61" s="20">
        <f t="shared" si="122"/>
        <v>1.08</v>
      </c>
      <c r="W61" s="20">
        <f t="shared" si="131"/>
        <v>2.74</v>
      </c>
      <c r="X61" s="20">
        <v>85</v>
      </c>
      <c r="Y61" s="20">
        <v>73</v>
      </c>
      <c r="Z61" s="29">
        <v>61</v>
      </c>
      <c r="AA61" s="85">
        <f t="shared" si="162"/>
        <v>6.2741901241689501E-3</v>
      </c>
      <c r="AB61" s="21">
        <f t="shared" si="163"/>
        <v>0.13426499000944844</v>
      </c>
      <c r="AC61" s="21">
        <f t="shared" si="164"/>
        <v>0.80253705116057239</v>
      </c>
      <c r="AD61" s="85">
        <f t="shared" si="124"/>
        <v>5.8664614982369325E-3</v>
      </c>
      <c r="AE61" s="21">
        <f t="shared" si="125"/>
        <v>0.13059486853072289</v>
      </c>
      <c r="AF61" s="21">
        <f t="shared" si="126"/>
        <v>0.80993035380012923</v>
      </c>
      <c r="AH61" s="39">
        <f t="shared" si="170"/>
        <v>5.998301657713168</v>
      </c>
      <c r="AI61" s="39">
        <f t="shared" si="171"/>
        <v>6.4312866853925899</v>
      </c>
      <c r="AJ61" s="39">
        <f t="shared" si="172"/>
        <v>6.9191204116655429</v>
      </c>
      <c r="AK61" s="39">
        <f t="shared" si="173"/>
        <v>0.20278711419129666</v>
      </c>
      <c r="AL61" s="39">
        <f t="shared" si="174"/>
        <v>0.6203847216594871</v>
      </c>
      <c r="AM61" s="39">
        <f t="shared" si="175"/>
        <v>2.3415838993306552</v>
      </c>
      <c r="AN61" s="25"/>
      <c r="AO61" s="29">
        <f t="shared" si="176"/>
        <v>252.68255702093788</v>
      </c>
      <c r="AP61" s="29">
        <f t="shared" si="177"/>
        <v>4620.599320908821</v>
      </c>
      <c r="AQ61" s="29">
        <f t="shared" si="178"/>
        <v>373208.94856382924</v>
      </c>
      <c r="AS61" s="39">
        <f t="shared" si="135"/>
        <v>7.3940141637172703</v>
      </c>
      <c r="AT61" s="39">
        <f t="shared" si="136"/>
        <v>7.8269991913966921</v>
      </c>
      <c r="AU61" s="39">
        <f t="shared" si="137"/>
        <v>8.3148329176696461</v>
      </c>
      <c r="AV61" s="39">
        <f t="shared" si="138"/>
        <v>1.0113386571905811</v>
      </c>
      <c r="AW61" s="39">
        <f t="shared" si="139"/>
        <v>3.0939788943038513</v>
      </c>
      <c r="AX61" s="39">
        <f t="shared" si="140"/>
        <v>11.677932919417138</v>
      </c>
      <c r="AY61" s="25"/>
      <c r="AZ61" s="29">
        <f t="shared" si="165"/>
        <v>1248.6736081015608</v>
      </c>
      <c r="BA61" s="29">
        <f t="shared" si="166"/>
        <v>23691.427765218679</v>
      </c>
      <c r="BB61" s="29">
        <f t="shared" si="179"/>
        <v>1990626.3635969907</v>
      </c>
    </row>
    <row r="62" spans="1:68" x14ac:dyDescent="0.2">
      <c r="A62">
        <v>20</v>
      </c>
      <c r="B62">
        <v>59</v>
      </c>
      <c r="C62" s="18" t="s">
        <v>21</v>
      </c>
      <c r="D62" s="18" t="s">
        <v>56</v>
      </c>
      <c r="E62" s="18" t="s">
        <v>104</v>
      </c>
      <c r="F62" s="69">
        <v>15.7</v>
      </c>
      <c r="G62" s="69">
        <v>144</v>
      </c>
      <c r="H62" s="20">
        <v>140.30000000000001</v>
      </c>
      <c r="I62" s="20">
        <v>149</v>
      </c>
      <c r="J62" s="20">
        <v>40</v>
      </c>
      <c r="K62" s="20">
        <v>53</v>
      </c>
      <c r="L62" s="20">
        <v>65</v>
      </c>
      <c r="M62" s="20" t="s">
        <v>15</v>
      </c>
      <c r="N62" s="20">
        <v>0</v>
      </c>
      <c r="O62" s="57">
        <f t="shared" si="161"/>
        <v>47.250872183260192</v>
      </c>
      <c r="Q62" s="20" t="s">
        <v>1</v>
      </c>
      <c r="R62" s="20">
        <f t="shared" si="167"/>
        <v>2.5000000000000001E-2</v>
      </c>
      <c r="S62" s="20">
        <f t="shared" si="168"/>
        <v>7.4999999999999997E-2</v>
      </c>
      <c r="T62" s="20">
        <f t="shared" si="169"/>
        <v>0.125</v>
      </c>
      <c r="U62" s="20">
        <v>0.2</v>
      </c>
      <c r="V62" s="20">
        <f t="shared" si="122"/>
        <v>1.08</v>
      </c>
      <c r="W62" s="20">
        <f t="shared" si="131"/>
        <v>2.74</v>
      </c>
      <c r="X62" s="20">
        <v>85</v>
      </c>
      <c r="Y62" s="20">
        <v>73</v>
      </c>
      <c r="Z62" s="29">
        <v>61</v>
      </c>
      <c r="AA62" s="85">
        <f t="shared" si="162"/>
        <v>5.594762212569054E-3</v>
      </c>
      <c r="AB62" s="21">
        <f t="shared" si="163"/>
        <v>0.12726004117081499</v>
      </c>
      <c r="AC62" s="21">
        <f t="shared" si="164"/>
        <v>0.80438326431272356</v>
      </c>
      <c r="AD62" s="85">
        <f t="shared" si="124"/>
        <v>5.8664614982369325E-3</v>
      </c>
      <c r="AE62" s="21">
        <f t="shared" si="125"/>
        <v>0.13059486853072289</v>
      </c>
      <c r="AF62" s="21">
        <f t="shared" si="126"/>
        <v>0.80993035380012923</v>
      </c>
      <c r="AH62" s="39">
        <f t="shared" si="170"/>
        <v>5.8087507993520617</v>
      </c>
      <c r="AI62" s="39">
        <f t="shared" si="171"/>
        <v>6.2417358270314836</v>
      </c>
      <c r="AJ62" s="39">
        <f t="shared" si="172"/>
        <v>6.7295695533044366</v>
      </c>
      <c r="AK62" s="39">
        <f t="shared" si="173"/>
        <v>0.16302902293851654</v>
      </c>
      <c r="AL62" s="39">
        <f t="shared" si="174"/>
        <v>0.49875316497043143</v>
      </c>
      <c r="AM62" s="39">
        <f t="shared" si="175"/>
        <v>1.8824970055854882</v>
      </c>
      <c r="AN62" s="25"/>
      <c r="AO62" s="29">
        <f t="shared" si="176"/>
        <v>202.67580166254558</v>
      </c>
      <c r="AP62" s="29">
        <f t="shared" si="177"/>
        <v>3919.1655163852984</v>
      </c>
      <c r="AQ62" s="29">
        <f t="shared" si="178"/>
        <v>336474.8909893466</v>
      </c>
      <c r="AS62" s="39">
        <f t="shared" si="135"/>
        <v>7.3940141637172703</v>
      </c>
      <c r="AT62" s="39">
        <f t="shared" si="136"/>
        <v>7.8269991913966921</v>
      </c>
      <c r="AU62" s="39">
        <f t="shared" si="137"/>
        <v>8.3148329176696461</v>
      </c>
      <c r="AV62" s="39">
        <f t="shared" si="138"/>
        <v>1.0113386571905811</v>
      </c>
      <c r="AW62" s="39">
        <f t="shared" si="139"/>
        <v>3.0939788943038513</v>
      </c>
      <c r="AX62" s="39">
        <f t="shared" si="140"/>
        <v>11.677932919417138</v>
      </c>
      <c r="AY62" s="25"/>
      <c r="AZ62" s="29">
        <f t="shared" si="165"/>
        <v>1248.6736081015608</v>
      </c>
      <c r="BA62" s="29">
        <f t="shared" si="166"/>
        <v>23691.427765218679</v>
      </c>
      <c r="BB62" s="29">
        <f t="shared" si="179"/>
        <v>1990626.3635969907</v>
      </c>
    </row>
    <row r="63" spans="1:68" x14ac:dyDescent="0.2">
      <c r="A63">
        <v>20</v>
      </c>
      <c r="B63">
        <v>60</v>
      </c>
      <c r="C63" s="18" t="s">
        <v>21</v>
      </c>
      <c r="D63" s="18" t="s">
        <v>56</v>
      </c>
      <c r="E63" s="18" t="s">
        <v>114</v>
      </c>
      <c r="F63" s="69">
        <v>25.5</v>
      </c>
      <c r="G63" s="19">
        <v>143</v>
      </c>
      <c r="H63" s="20">
        <v>140.30000000000001</v>
      </c>
      <c r="I63" s="20">
        <v>149</v>
      </c>
      <c r="J63" s="20">
        <v>40</v>
      </c>
      <c r="K63" s="20">
        <v>53</v>
      </c>
      <c r="L63" s="20">
        <v>65</v>
      </c>
      <c r="M63" s="20" t="s">
        <v>15</v>
      </c>
      <c r="N63" s="20">
        <v>0</v>
      </c>
      <c r="O63" s="57">
        <f t="shared" si="161"/>
        <v>47.250872183260192</v>
      </c>
      <c r="Q63" s="20" t="s">
        <v>1</v>
      </c>
      <c r="R63" s="20">
        <f t="shared" si="167"/>
        <v>2.5000000000000001E-2</v>
      </c>
      <c r="S63" s="20">
        <f t="shared" si="168"/>
        <v>7.4999999999999997E-2</v>
      </c>
      <c r="T63" s="20">
        <f t="shared" si="169"/>
        <v>0.125</v>
      </c>
      <c r="U63" s="20">
        <v>0.2</v>
      </c>
      <c r="V63" s="20">
        <f t="shared" si="122"/>
        <v>1.08</v>
      </c>
      <c r="W63" s="20">
        <f t="shared" si="131"/>
        <v>2.74</v>
      </c>
      <c r="X63" s="20">
        <v>85</v>
      </c>
      <c r="Y63" s="20">
        <v>73</v>
      </c>
      <c r="Z63" s="29">
        <v>61</v>
      </c>
      <c r="AA63" s="85">
        <f t="shared" si="162"/>
        <v>5.5352408321347989E-3</v>
      </c>
      <c r="AB63" s="21">
        <f t="shared" si="163"/>
        <v>0.12647590930017066</v>
      </c>
      <c r="AC63" s="21">
        <f t="shared" si="164"/>
        <v>0.80253705116057239</v>
      </c>
      <c r="AD63" s="85">
        <f t="shared" si="124"/>
        <v>5.8664614982369325E-3</v>
      </c>
      <c r="AE63" s="21">
        <f t="shared" si="125"/>
        <v>0.13059486853072289</v>
      </c>
      <c r="AF63" s="21">
        <f t="shared" si="126"/>
        <v>0.80993035380012923</v>
      </c>
      <c r="AH63" s="39">
        <f t="shared" si="170"/>
        <v>6.1598183460599314</v>
      </c>
      <c r="AI63" s="39">
        <f t="shared" si="171"/>
        <v>6.5928033737393532</v>
      </c>
      <c r="AJ63" s="39">
        <f t="shared" si="172"/>
        <v>7.0806371000123063</v>
      </c>
      <c r="AK63" s="39">
        <f t="shared" si="173"/>
        <v>0.24422982546895142</v>
      </c>
      <c r="AL63" s="39">
        <f t="shared" si="174"/>
        <v>0.74717002063340709</v>
      </c>
      <c r="AM63" s="39">
        <f t="shared" si="175"/>
        <v>2.8201231095726884</v>
      </c>
      <c r="AN63" s="25"/>
      <c r="AO63" s="29">
        <f t="shared" si="176"/>
        <v>304.32218065915276</v>
      </c>
      <c r="AP63" s="29">
        <f t="shared" si="177"/>
        <v>5907.6074231663888</v>
      </c>
      <c r="AQ63" s="29">
        <f t="shared" si="178"/>
        <v>509485.1687754009</v>
      </c>
      <c r="AS63" s="39">
        <f t="shared" si="135"/>
        <v>7.3940141637172703</v>
      </c>
      <c r="AT63" s="39">
        <f t="shared" si="136"/>
        <v>7.8269991913966921</v>
      </c>
      <c r="AU63" s="39">
        <f t="shared" si="137"/>
        <v>8.3148329176696461</v>
      </c>
      <c r="AV63" s="39">
        <f t="shared" si="138"/>
        <v>1.0113386571905811</v>
      </c>
      <c r="AW63" s="39">
        <f t="shared" si="139"/>
        <v>3.0939788943038513</v>
      </c>
      <c r="AX63" s="39">
        <f t="shared" si="140"/>
        <v>11.677932919417138</v>
      </c>
      <c r="AY63" s="25"/>
      <c r="AZ63" s="29">
        <f t="shared" si="165"/>
        <v>1248.6736081015608</v>
      </c>
      <c r="BA63" s="29">
        <f t="shared" si="166"/>
        <v>23691.427765218679</v>
      </c>
      <c r="BB63" s="29">
        <f t="shared" si="179"/>
        <v>1990626.3635969907</v>
      </c>
    </row>
    <row r="64" spans="1:68" x14ac:dyDescent="0.2">
      <c r="A64">
        <v>21</v>
      </c>
      <c r="B64">
        <v>61</v>
      </c>
      <c r="C64" s="18" t="s">
        <v>21</v>
      </c>
      <c r="D64" s="18" t="s">
        <v>18</v>
      </c>
      <c r="E64" s="18" t="s">
        <v>18</v>
      </c>
      <c r="F64" s="69" t="s">
        <v>29</v>
      </c>
      <c r="G64" s="19" t="s">
        <v>29</v>
      </c>
      <c r="H64" s="20">
        <v>14.4</v>
      </c>
      <c r="I64" s="20">
        <v>28</v>
      </c>
      <c r="J64" s="20">
        <v>40</v>
      </c>
      <c r="K64" s="20">
        <v>53</v>
      </c>
      <c r="L64" s="20">
        <v>65</v>
      </c>
      <c r="M64" s="20" t="s">
        <v>13</v>
      </c>
      <c r="N64" s="20">
        <v>0</v>
      </c>
      <c r="O64" s="57">
        <f t="shared" si="130"/>
        <v>10.358090712187968</v>
      </c>
      <c r="Q64" s="20" t="s">
        <v>1</v>
      </c>
      <c r="R64" s="20">
        <f t="shared" si="167"/>
        <v>2.5000000000000001E-2</v>
      </c>
      <c r="S64" s="20">
        <f t="shared" si="168"/>
        <v>7.4999999999999997E-2</v>
      </c>
      <c r="T64" s="20">
        <f t="shared" si="169"/>
        <v>0.125</v>
      </c>
      <c r="U64" s="20">
        <v>0.2</v>
      </c>
      <c r="V64" s="20">
        <f t="shared" si="122"/>
        <v>1.08</v>
      </c>
      <c r="W64" s="20">
        <f t="shared" si="131"/>
        <v>2.74</v>
      </c>
      <c r="X64" s="20">
        <v>61</v>
      </c>
      <c r="Y64" s="20">
        <v>73</v>
      </c>
      <c r="Z64" s="29">
        <v>85</v>
      </c>
      <c r="AA64" s="85" t="s">
        <v>29</v>
      </c>
      <c r="AB64" s="20" t="s">
        <v>29</v>
      </c>
      <c r="AC64" s="20" t="s">
        <v>29</v>
      </c>
      <c r="AD64" s="85">
        <f t="shared" si="124"/>
        <v>3.5548788318175732E-3</v>
      </c>
      <c r="AE64" s="21">
        <f t="shared" si="125"/>
        <v>9.5171517946037842E-2</v>
      </c>
      <c r="AF64" s="21">
        <f t="shared" si="126"/>
        <v>0.67967879177343471</v>
      </c>
      <c r="AH64" s="39" t="s">
        <v>29</v>
      </c>
      <c r="AI64" s="39" t="s">
        <v>29</v>
      </c>
      <c r="AJ64" s="39" t="s">
        <v>29</v>
      </c>
      <c r="AK64" s="39" t="s">
        <v>29</v>
      </c>
      <c r="AL64" s="39" t="s">
        <v>29</v>
      </c>
      <c r="AM64" s="39" t="s">
        <v>29</v>
      </c>
      <c r="AN64" s="25"/>
      <c r="AO64" s="29" t="s">
        <v>29</v>
      </c>
      <c r="AP64" s="29" t="s">
        <v>29</v>
      </c>
      <c r="AQ64" s="29" t="s">
        <v>29</v>
      </c>
      <c r="AS64" s="39">
        <f t="shared" si="135"/>
        <v>5.7461888654954194</v>
      </c>
      <c r="AT64" s="39">
        <f t="shared" si="136"/>
        <v>6.1791738931748412</v>
      </c>
      <c r="AU64" s="39">
        <f t="shared" si="137"/>
        <v>6.6670076194477943</v>
      </c>
      <c r="AV64" s="39">
        <f t="shared" si="138"/>
        <v>0.1516994334465111</v>
      </c>
      <c r="AW64" s="39">
        <f t="shared" si="139"/>
        <v>0.46409265780978715</v>
      </c>
      <c r="AX64" s="39">
        <f t="shared" si="140"/>
        <v>1.7516741747251421</v>
      </c>
      <c r="AY64" s="25"/>
      <c r="AZ64" s="29">
        <f t="shared" si="141"/>
        <v>223.19283061737619</v>
      </c>
      <c r="BA64" s="29">
        <f t="shared" si="142"/>
        <v>4876.3817981018992</v>
      </c>
      <c r="BB64" s="29">
        <f t="shared" si="143"/>
        <v>492752.14644363255</v>
      </c>
    </row>
    <row r="65" spans="1:61" x14ac:dyDescent="0.2">
      <c r="A65">
        <v>22</v>
      </c>
      <c r="B65">
        <v>62</v>
      </c>
      <c r="C65" s="18" t="s">
        <v>21</v>
      </c>
      <c r="D65" s="18" t="s">
        <v>3</v>
      </c>
      <c r="E65" s="18" t="s">
        <v>57</v>
      </c>
      <c r="F65" s="69">
        <v>15.8</v>
      </c>
      <c r="G65" s="19">
        <v>178</v>
      </c>
      <c r="H65" s="20">
        <v>58.399999999999991</v>
      </c>
      <c r="I65" s="20">
        <v>4</v>
      </c>
      <c r="J65" s="20">
        <v>40</v>
      </c>
      <c r="K65" s="20">
        <v>53</v>
      </c>
      <c r="L65" s="20">
        <v>65</v>
      </c>
      <c r="M65" s="20" t="s">
        <v>17</v>
      </c>
      <c r="N65" s="20">
        <v>0</v>
      </c>
      <c r="O65" s="57">
        <f t="shared" si="130"/>
        <v>26.341870685192145</v>
      </c>
      <c r="Q65" s="20" t="s">
        <v>1</v>
      </c>
      <c r="R65" s="20">
        <f t="shared" si="167"/>
        <v>2.5000000000000001E-2</v>
      </c>
      <c r="S65" s="20">
        <f t="shared" si="168"/>
        <v>7.4999999999999997E-2</v>
      </c>
      <c r="T65" s="20">
        <f t="shared" si="169"/>
        <v>0.125</v>
      </c>
      <c r="U65" s="20">
        <v>0.2</v>
      </c>
      <c r="V65" s="20">
        <f t="shared" si="122"/>
        <v>1.08</v>
      </c>
      <c r="W65" s="20">
        <f t="shared" si="131"/>
        <v>2.74</v>
      </c>
      <c r="X65" s="20">
        <v>61</v>
      </c>
      <c r="Y65" s="20">
        <v>73</v>
      </c>
      <c r="Z65" s="29">
        <v>85</v>
      </c>
      <c r="AA65" s="85">
        <f t="shared" ref="AA65:AA72" si="180">(R65*U65*ABS(COS(RADIANS((IF($G65&gt;90,$G65-90,$G65+90)-$X65)))))/COS(RADIANS(J65))</f>
        <v>5.8156320575905654E-3</v>
      </c>
      <c r="AB65" s="21">
        <f t="shared" ref="AB65:AB72" si="181">(S65*V65*ABS(COS(RADIANS((IF($G65&gt;90,$G65-90,$G65+90)-$Y65)))))/COS(RADIANS(K65))</f>
        <v>0.13000671123101432</v>
      </c>
      <c r="AC65" s="21">
        <f t="shared" ref="AC65:AC72" si="182">(T65*W65*ABS(COS(RADIANS((IF($G65&gt;90,$G65-90,$G65+90)-$Z65)))))/COS(RADIANS(L65))</f>
        <v>0.80931338424579713</v>
      </c>
      <c r="AD65" s="85">
        <f t="shared" si="124"/>
        <v>5.474033363721994E-3</v>
      </c>
      <c r="AE65" s="21">
        <f t="shared" si="125"/>
        <v>0.12565325164235386</v>
      </c>
      <c r="AF65" s="21">
        <f t="shared" si="126"/>
        <v>0.80044637744828662</v>
      </c>
      <c r="AH65" s="39">
        <f t="shared" ref="AH65:AH77" si="183">((5/2*LOG($F65*1000))+(3/2*LOG(12))+(LOG((3.3*10^10)*(1.5*10^-5)))-9.09)/1.5</f>
        <v>5.813346523594042</v>
      </c>
      <c r="AI65" s="39">
        <f t="shared" ref="AI65:AI77" si="184">((5/2*LOG($F65*1000))+(3/2*LOG(17.5))+(LOG((3.3*10^10)*(3.8*10^-5)))-9.09)/1.5</f>
        <v>6.2463315512734638</v>
      </c>
      <c r="AJ65" s="39">
        <f t="shared" ref="AJ65:AJ77" si="185">((5/2*LOG($F65*1000))+(3/2*LOG(25))+(LOG((3.3*10^10)*(12*10^-5)))-9.09)/1.5</f>
        <v>6.7341652775464169</v>
      </c>
      <c r="AK65" s="39">
        <f t="shared" ref="AK65:AK77" si="186">10^(5/6*LOG($F65*1000)+0.5*LOG(12)+LOG(1.5*10^-5))</f>
        <v>0.16389389928190068</v>
      </c>
      <c r="AL65" s="39">
        <f t="shared" ref="AL65:AL77" si="187">10^(5/6*LOG($F65*1000)+0.5*LOG(17.5)+LOG(3.8*10^-5))</f>
        <v>0.50139907307805454</v>
      </c>
      <c r="AM65" s="39">
        <f t="shared" ref="AM65:AM77" si="188">10^(5/6*LOG($F65*1000)+0.5*LOG(25)+LOG(12*10^-5))</f>
        <v>1.8924837373788594</v>
      </c>
      <c r="AN65" s="25"/>
      <c r="AO65" s="29">
        <f t="shared" ref="AO65:AO77" si="189">AK65*1000/AC65</f>
        <v>202.50980951542542</v>
      </c>
      <c r="AP65" s="29">
        <f t="shared" ref="AP65:AP77" si="190">AL65*1000/AB65</f>
        <v>3856.7168443104274</v>
      </c>
      <c r="AQ65" s="29">
        <f t="shared" ref="AQ65:AQ77" si="191">AM65*1000/AA65</f>
        <v>325413.25149839709</v>
      </c>
      <c r="AS65" s="39">
        <f t="shared" si="135"/>
        <v>6.7596061238573357</v>
      </c>
      <c r="AT65" s="39">
        <f t="shared" si="136"/>
        <v>7.1925911515367575</v>
      </c>
      <c r="AU65" s="39">
        <f t="shared" si="137"/>
        <v>7.6804248778097106</v>
      </c>
      <c r="AV65" s="39">
        <f t="shared" si="138"/>
        <v>0.48718351893547118</v>
      </c>
      <c r="AW65" s="39">
        <f t="shared" si="139"/>
        <v>1.490435982568181</v>
      </c>
      <c r="AX65" s="39">
        <f t="shared" si="140"/>
        <v>5.6255107160428812</v>
      </c>
      <c r="AY65" s="25"/>
      <c r="AZ65" s="29">
        <f t="shared" si="141"/>
        <v>608.63979482116656</v>
      </c>
      <c r="BA65" s="29">
        <f t="shared" si="142"/>
        <v>11861.499508268998</v>
      </c>
      <c r="BB65" s="29">
        <f t="shared" si="143"/>
        <v>1027671.9819292246</v>
      </c>
    </row>
    <row r="66" spans="1:61" x14ac:dyDescent="0.2">
      <c r="A66">
        <v>22</v>
      </c>
      <c r="B66">
        <v>63</v>
      </c>
      <c r="C66" s="18" t="s">
        <v>21</v>
      </c>
      <c r="D66" s="18" t="s">
        <v>3</v>
      </c>
      <c r="E66" s="18" t="s">
        <v>58</v>
      </c>
      <c r="F66" s="69">
        <v>23.2</v>
      </c>
      <c r="G66" s="19">
        <v>3</v>
      </c>
      <c r="H66" s="20">
        <v>58.399999999999991</v>
      </c>
      <c r="I66" s="20">
        <v>4</v>
      </c>
      <c r="J66" s="20">
        <v>40</v>
      </c>
      <c r="K66" s="20">
        <v>53</v>
      </c>
      <c r="L66" s="20">
        <v>65</v>
      </c>
      <c r="M66" s="20" t="s">
        <v>17</v>
      </c>
      <c r="N66" s="20">
        <v>0</v>
      </c>
      <c r="O66" s="57">
        <f t="shared" si="130"/>
        <v>26.341870685192145</v>
      </c>
      <c r="Q66" s="20" t="s">
        <v>1</v>
      </c>
      <c r="R66" s="20">
        <f>0.1/4</f>
        <v>2.5000000000000001E-2</v>
      </c>
      <c r="S66" s="20">
        <f>0.3/4</f>
        <v>7.4999999999999997E-2</v>
      </c>
      <c r="T66" s="20">
        <f>0.5/4</f>
        <v>0.125</v>
      </c>
      <c r="U66" s="20">
        <v>0.2</v>
      </c>
      <c r="V66" s="20">
        <f t="shared" si="122"/>
        <v>1.08</v>
      </c>
      <c r="W66" s="20">
        <f t="shared" si="131"/>
        <v>2.74</v>
      </c>
      <c r="X66" s="20">
        <v>61</v>
      </c>
      <c r="Y66" s="20">
        <v>73</v>
      </c>
      <c r="Z66" s="29">
        <v>85</v>
      </c>
      <c r="AA66" s="85">
        <f t="shared" si="180"/>
        <v>5.5352408321347989E-3</v>
      </c>
      <c r="AB66" s="21">
        <f t="shared" si="181"/>
        <v>0.12647590930017066</v>
      </c>
      <c r="AC66" s="21">
        <f t="shared" si="182"/>
        <v>0.80253705116057239</v>
      </c>
      <c r="AD66" s="85">
        <f t="shared" si="124"/>
        <v>5.474033363721994E-3</v>
      </c>
      <c r="AE66" s="21">
        <f t="shared" si="125"/>
        <v>0.12565325164235386</v>
      </c>
      <c r="AF66" s="21">
        <f t="shared" si="126"/>
        <v>0.80044637744828662</v>
      </c>
      <c r="AH66" s="39">
        <f t="shared" si="183"/>
        <v>6.0913980201548368</v>
      </c>
      <c r="AI66" s="39">
        <f t="shared" si="184"/>
        <v>6.5243830478342586</v>
      </c>
      <c r="AJ66" s="39">
        <f t="shared" si="185"/>
        <v>7.0122167741072117</v>
      </c>
      <c r="AK66" s="39">
        <f t="shared" si="186"/>
        <v>0.22572961255674059</v>
      </c>
      <c r="AL66" s="39">
        <f t="shared" si="187"/>
        <v>0.69057249231434337</v>
      </c>
      <c r="AM66" s="39">
        <f t="shared" si="188"/>
        <v>2.6065010514740878</v>
      </c>
      <c r="AO66" s="29">
        <f t="shared" si="189"/>
        <v>281.27002015708354</v>
      </c>
      <c r="AP66" s="29">
        <f t="shared" si="190"/>
        <v>5460.1109107298707</v>
      </c>
      <c r="AQ66" s="29">
        <f t="shared" si="191"/>
        <v>470892.07687984698</v>
      </c>
      <c r="AS66" s="39">
        <f t="shared" si="135"/>
        <v>6.7596061238573357</v>
      </c>
      <c r="AT66" s="39">
        <f t="shared" si="136"/>
        <v>7.1925911515367575</v>
      </c>
      <c r="AU66" s="39">
        <f t="shared" si="137"/>
        <v>7.6804248778097106</v>
      </c>
      <c r="AV66" s="39">
        <f t="shared" si="138"/>
        <v>0.48718351893547118</v>
      </c>
      <c r="AW66" s="39">
        <f t="shared" si="139"/>
        <v>1.490435982568181</v>
      </c>
      <c r="AX66" s="39">
        <f t="shared" si="140"/>
        <v>5.6255107160428812</v>
      </c>
      <c r="AZ66" s="29">
        <f t="shared" si="141"/>
        <v>608.63979482116656</v>
      </c>
      <c r="BA66" s="29">
        <f t="shared" si="142"/>
        <v>11861.499508268998</v>
      </c>
      <c r="BB66" s="29">
        <f t="shared" si="143"/>
        <v>1027671.9819292246</v>
      </c>
    </row>
    <row r="67" spans="1:61" x14ac:dyDescent="0.2">
      <c r="A67">
        <v>22</v>
      </c>
      <c r="B67">
        <v>64</v>
      </c>
      <c r="C67" s="18" t="s">
        <v>21</v>
      </c>
      <c r="D67" s="18" t="s">
        <v>3</v>
      </c>
      <c r="E67" s="18" t="s">
        <v>150</v>
      </c>
      <c r="F67" s="69">
        <v>1.8</v>
      </c>
      <c r="G67" s="19">
        <v>71</v>
      </c>
      <c r="H67" s="20">
        <v>58.399999999999991</v>
      </c>
      <c r="I67" s="20">
        <v>4</v>
      </c>
      <c r="J67" s="20">
        <v>40</v>
      </c>
      <c r="K67" s="20">
        <v>53</v>
      </c>
      <c r="L67" s="20">
        <v>65</v>
      </c>
      <c r="M67" s="20" t="s">
        <v>17</v>
      </c>
      <c r="N67" s="20">
        <v>0</v>
      </c>
      <c r="O67" s="57">
        <f t="shared" ref="O67" si="192">((H67*1000)^(2/3)*17.5)/1000</f>
        <v>26.341870685192145</v>
      </c>
      <c r="Q67" s="20" t="s">
        <v>1</v>
      </c>
      <c r="R67" s="20">
        <f>0.1/4</f>
        <v>2.5000000000000001E-2</v>
      </c>
      <c r="S67" s="20">
        <f>0.3/4</f>
        <v>7.4999999999999997E-2</v>
      </c>
      <c r="T67" s="20">
        <f>0.5/4</f>
        <v>0.125</v>
      </c>
      <c r="U67" s="20">
        <v>0.2</v>
      </c>
      <c r="V67" s="20">
        <f t="shared" si="122"/>
        <v>1.08</v>
      </c>
      <c r="W67" s="20">
        <f t="shared" ref="W67" si="193">V67+1.66</f>
        <v>2.74</v>
      </c>
      <c r="X67" s="20">
        <v>61</v>
      </c>
      <c r="Y67" s="20">
        <v>73</v>
      </c>
      <c r="Z67" s="29">
        <v>85</v>
      </c>
      <c r="AA67" s="85" t="s">
        <v>29</v>
      </c>
      <c r="AB67" s="20" t="s">
        <v>29</v>
      </c>
      <c r="AC67" s="20" t="s">
        <v>29</v>
      </c>
      <c r="AD67" s="85">
        <f t="shared" si="124"/>
        <v>5.474033363721994E-3</v>
      </c>
      <c r="AE67" s="21">
        <f t="shared" si="125"/>
        <v>0.12565325164235386</v>
      </c>
      <c r="AF67" s="21">
        <f t="shared" si="126"/>
        <v>0.80044637744828662</v>
      </c>
      <c r="AH67" s="20" t="s">
        <v>29</v>
      </c>
      <c r="AI67" s="20" t="s">
        <v>29</v>
      </c>
      <c r="AJ67" s="20" t="s">
        <v>29</v>
      </c>
      <c r="AK67" s="20" t="s">
        <v>29</v>
      </c>
      <c r="AL67" s="20" t="s">
        <v>29</v>
      </c>
      <c r="AM67" s="20" t="s">
        <v>29</v>
      </c>
      <c r="AO67" s="20" t="s">
        <v>29</v>
      </c>
      <c r="AP67" s="20" t="s">
        <v>29</v>
      </c>
      <c r="AQ67" s="20" t="s">
        <v>29</v>
      </c>
      <c r="AS67" s="39">
        <f t="shared" si="135"/>
        <v>6.7596061238573357</v>
      </c>
      <c r="AT67" s="39">
        <f t="shared" si="136"/>
        <v>7.1925911515367575</v>
      </c>
      <c r="AU67" s="39">
        <f t="shared" si="137"/>
        <v>7.6804248778097106</v>
      </c>
      <c r="AV67" s="39">
        <f t="shared" si="138"/>
        <v>0.48718351893547118</v>
      </c>
      <c r="AW67" s="39">
        <f t="shared" si="139"/>
        <v>1.490435982568181</v>
      </c>
      <c r="AX67" s="39">
        <f t="shared" si="140"/>
        <v>5.6255107160428812</v>
      </c>
      <c r="AZ67" s="29">
        <f t="shared" ref="AZ67" si="194">AV67*1000/AF67</f>
        <v>608.63979482116656</v>
      </c>
      <c r="BA67" s="29">
        <f t="shared" ref="BA67" si="195">AW67*1000/AE67</f>
        <v>11861.499508268998</v>
      </c>
      <c r="BB67" s="29">
        <f t="shared" ref="BB67" si="196">AX67*1000/AD67</f>
        <v>1027671.9819292246</v>
      </c>
    </row>
    <row r="68" spans="1:61" x14ac:dyDescent="0.2">
      <c r="A68">
        <v>22</v>
      </c>
      <c r="B68">
        <v>65</v>
      </c>
      <c r="C68" s="18" t="s">
        <v>21</v>
      </c>
      <c r="D68" s="18" t="s">
        <v>3</v>
      </c>
      <c r="E68" s="18" t="s">
        <v>59</v>
      </c>
      <c r="F68" s="69">
        <v>8.8000000000000007</v>
      </c>
      <c r="G68" s="19">
        <v>159</v>
      </c>
      <c r="H68" s="20">
        <v>58.399999999999991</v>
      </c>
      <c r="I68" s="20">
        <v>4</v>
      </c>
      <c r="J68" s="20">
        <v>40</v>
      </c>
      <c r="K68" s="20">
        <v>53</v>
      </c>
      <c r="L68" s="20">
        <v>65</v>
      </c>
      <c r="M68" s="20" t="s">
        <v>17</v>
      </c>
      <c r="N68" s="20">
        <v>0</v>
      </c>
      <c r="O68" s="57">
        <f t="shared" si="130"/>
        <v>26.341870685192145</v>
      </c>
      <c r="Q68" s="20" t="s">
        <v>1</v>
      </c>
      <c r="R68" s="20">
        <f t="shared" si="167"/>
        <v>2.5000000000000001E-2</v>
      </c>
      <c r="S68" s="20">
        <f t="shared" si="168"/>
        <v>7.4999999999999997E-2</v>
      </c>
      <c r="T68" s="20">
        <f t="shared" si="169"/>
        <v>0.125</v>
      </c>
      <c r="U68" s="20">
        <v>0.2</v>
      </c>
      <c r="V68" s="20">
        <f t="shared" si="122"/>
        <v>1.08</v>
      </c>
      <c r="W68" s="20">
        <f t="shared" si="131"/>
        <v>2.74</v>
      </c>
      <c r="X68" s="20">
        <v>61</v>
      </c>
      <c r="Y68" s="20">
        <v>73</v>
      </c>
      <c r="Z68" s="29">
        <v>85</v>
      </c>
      <c r="AA68" s="85">
        <f t="shared" si="180"/>
        <v>6.4635157766412205E-3</v>
      </c>
      <c r="AB68" s="21">
        <f t="shared" si="181"/>
        <v>0.13426499000944844</v>
      </c>
      <c r="AC68" s="21">
        <f t="shared" si="182"/>
        <v>0.77902958926293886</v>
      </c>
      <c r="AD68" s="85">
        <f t="shared" si="124"/>
        <v>5.474033363721994E-3</v>
      </c>
      <c r="AE68" s="21">
        <f t="shared" si="125"/>
        <v>0.12565325164235386</v>
      </c>
      <c r="AF68" s="21">
        <f t="shared" si="126"/>
        <v>0.80044637744828662</v>
      </c>
      <c r="AH68" s="39">
        <f t="shared" si="183"/>
        <v>5.3897224989202854</v>
      </c>
      <c r="AI68" s="39">
        <f t="shared" si="184"/>
        <v>5.8227075265997073</v>
      </c>
      <c r="AJ68" s="39">
        <f t="shared" si="185"/>
        <v>6.3105412528726603</v>
      </c>
      <c r="AK68" s="39">
        <f t="shared" si="186"/>
        <v>0.10063539962771492</v>
      </c>
      <c r="AL68" s="39">
        <f t="shared" si="187"/>
        <v>0.30787293677958244</v>
      </c>
      <c r="AM68" s="39">
        <f t="shared" si="188"/>
        <v>1.1620375013013355</v>
      </c>
      <c r="AO68" s="29">
        <f t="shared" si="189"/>
        <v>129.18045863049798</v>
      </c>
      <c r="AP68" s="29">
        <f t="shared" si="190"/>
        <v>2293.024687656231</v>
      </c>
      <c r="AQ68" s="29">
        <f t="shared" si="191"/>
        <v>179784.12081871499</v>
      </c>
      <c r="AS68" s="39">
        <f t="shared" si="135"/>
        <v>6.7596061238573357</v>
      </c>
      <c r="AT68" s="39">
        <f t="shared" si="136"/>
        <v>7.1925911515367575</v>
      </c>
      <c r="AU68" s="39">
        <f t="shared" si="137"/>
        <v>7.6804248778097106</v>
      </c>
      <c r="AV68" s="39">
        <f t="shared" si="138"/>
        <v>0.48718351893547118</v>
      </c>
      <c r="AW68" s="39">
        <f t="shared" si="139"/>
        <v>1.490435982568181</v>
      </c>
      <c r="AX68" s="39">
        <f t="shared" si="140"/>
        <v>5.6255107160428812</v>
      </c>
      <c r="AZ68" s="29">
        <f t="shared" si="141"/>
        <v>608.63979482116656</v>
      </c>
      <c r="BA68" s="29">
        <f t="shared" si="142"/>
        <v>11861.499508268998</v>
      </c>
      <c r="BB68" s="29">
        <f t="shared" si="143"/>
        <v>1027671.9819292246</v>
      </c>
    </row>
    <row r="69" spans="1:61" x14ac:dyDescent="0.2">
      <c r="A69">
        <v>22</v>
      </c>
      <c r="B69">
        <v>66</v>
      </c>
      <c r="C69" s="18" t="s">
        <v>21</v>
      </c>
      <c r="D69" s="18" t="s">
        <v>3</v>
      </c>
      <c r="E69" s="18" t="s">
        <v>95</v>
      </c>
      <c r="F69" s="69">
        <v>8.8000000000000007</v>
      </c>
      <c r="G69" s="19">
        <v>34</v>
      </c>
      <c r="H69" s="20">
        <v>58.399999999999991</v>
      </c>
      <c r="I69" s="20">
        <v>4</v>
      </c>
      <c r="J69" s="20">
        <v>40</v>
      </c>
      <c r="K69" s="20">
        <v>53</v>
      </c>
      <c r="L69" s="20">
        <v>65</v>
      </c>
      <c r="M69" s="20" t="s">
        <v>17</v>
      </c>
      <c r="N69" s="20">
        <v>0</v>
      </c>
      <c r="O69" s="57">
        <f t="shared" si="130"/>
        <v>26.341870685192145</v>
      </c>
      <c r="Q69" s="20" t="s">
        <v>1</v>
      </c>
      <c r="R69" s="20">
        <f t="shared" si="167"/>
        <v>2.5000000000000001E-2</v>
      </c>
      <c r="S69" s="20">
        <f t="shared" si="168"/>
        <v>7.4999999999999997E-2</v>
      </c>
      <c r="T69" s="20">
        <f t="shared" si="169"/>
        <v>0.125</v>
      </c>
      <c r="U69" s="20">
        <v>0.2</v>
      </c>
      <c r="V69" s="20">
        <f t="shared" si="122"/>
        <v>1.08</v>
      </c>
      <c r="W69" s="20">
        <f t="shared" si="131"/>
        <v>2.74</v>
      </c>
      <c r="X69" s="20">
        <v>61</v>
      </c>
      <c r="Y69" s="20">
        <v>73</v>
      </c>
      <c r="Z69" s="29">
        <v>85</v>
      </c>
      <c r="AA69" s="85">
        <f t="shared" si="180"/>
        <v>2.9632125382380425E-3</v>
      </c>
      <c r="AB69" s="21">
        <f t="shared" si="181"/>
        <v>8.4702025895019961E-2</v>
      </c>
      <c r="AC69" s="21">
        <f t="shared" si="182"/>
        <v>0.62981777148646889</v>
      </c>
      <c r="AD69" s="85">
        <f t="shared" si="124"/>
        <v>5.474033363721994E-3</v>
      </c>
      <c r="AE69" s="21">
        <f t="shared" si="125"/>
        <v>0.12565325164235386</v>
      </c>
      <c r="AF69" s="21">
        <f t="shared" si="126"/>
        <v>0.80044637744828662</v>
      </c>
      <c r="AH69" s="39">
        <f t="shared" si="183"/>
        <v>5.3897224989202854</v>
      </c>
      <c r="AI69" s="39">
        <f t="shared" si="184"/>
        <v>5.8227075265997073</v>
      </c>
      <c r="AJ69" s="39">
        <f t="shared" si="185"/>
        <v>6.3105412528726603</v>
      </c>
      <c r="AK69" s="39">
        <f t="shared" si="186"/>
        <v>0.10063539962771492</v>
      </c>
      <c r="AL69" s="39">
        <f t="shared" si="187"/>
        <v>0.30787293677958244</v>
      </c>
      <c r="AM69" s="39">
        <f t="shared" si="188"/>
        <v>1.1620375013013355</v>
      </c>
      <c r="AO69" s="29">
        <f t="shared" si="189"/>
        <v>159.78494762095957</v>
      </c>
      <c r="AP69" s="29">
        <f t="shared" si="190"/>
        <v>3634.7765419585294</v>
      </c>
      <c r="AQ69" s="29">
        <f t="shared" si="191"/>
        <v>392154.62485600018</v>
      </c>
      <c r="AS69" s="39">
        <f t="shared" si="135"/>
        <v>6.7596061238573357</v>
      </c>
      <c r="AT69" s="39">
        <f t="shared" si="136"/>
        <v>7.1925911515367575</v>
      </c>
      <c r="AU69" s="39">
        <f t="shared" si="137"/>
        <v>7.6804248778097106</v>
      </c>
      <c r="AV69" s="39">
        <f t="shared" si="138"/>
        <v>0.48718351893547118</v>
      </c>
      <c r="AW69" s="39">
        <f t="shared" si="139"/>
        <v>1.490435982568181</v>
      </c>
      <c r="AX69" s="39">
        <f t="shared" si="140"/>
        <v>5.6255107160428812</v>
      </c>
      <c r="AZ69" s="29">
        <f t="shared" si="141"/>
        <v>608.63979482116656</v>
      </c>
      <c r="BA69" s="29">
        <f t="shared" si="142"/>
        <v>11861.499508268998</v>
      </c>
      <c r="BB69" s="29">
        <f t="shared" si="143"/>
        <v>1027671.9819292246</v>
      </c>
    </row>
    <row r="70" spans="1:61" x14ac:dyDescent="0.2">
      <c r="A70">
        <v>23</v>
      </c>
      <c r="B70">
        <v>67</v>
      </c>
      <c r="C70" s="18" t="s">
        <v>21</v>
      </c>
      <c r="D70" s="18" t="s">
        <v>21</v>
      </c>
      <c r="E70" s="18" t="s">
        <v>60</v>
      </c>
      <c r="F70" s="69">
        <v>52.8</v>
      </c>
      <c r="G70" s="19">
        <v>11</v>
      </c>
      <c r="H70" s="20">
        <v>120</v>
      </c>
      <c r="I70" s="20">
        <v>177</v>
      </c>
      <c r="J70" s="20">
        <v>40</v>
      </c>
      <c r="K70" s="20">
        <v>53</v>
      </c>
      <c r="L70" s="20">
        <v>65</v>
      </c>
      <c r="M70" s="20" t="s">
        <v>13</v>
      </c>
      <c r="N70" s="20">
        <v>0</v>
      </c>
      <c r="O70" s="57">
        <f t="shared" si="130"/>
        <v>42.575413969013788</v>
      </c>
      <c r="Q70" s="20" t="s">
        <v>1</v>
      </c>
      <c r="R70" s="20">
        <f t="shared" ref="R70:R77" si="197">0.5/2</f>
        <v>0.25</v>
      </c>
      <c r="S70" s="20">
        <f t="shared" ref="S70:S77" si="198">0.7/2</f>
        <v>0.35</v>
      </c>
      <c r="T70" s="20">
        <f t="shared" ref="T70:T77" si="199">0.9/2</f>
        <v>0.45</v>
      </c>
      <c r="U70" s="20">
        <v>0.2</v>
      </c>
      <c r="V70" s="20">
        <f t="shared" si="122"/>
        <v>1.08</v>
      </c>
      <c r="W70" s="20">
        <f t="shared" si="131"/>
        <v>2.74</v>
      </c>
      <c r="X70" s="20">
        <v>61</v>
      </c>
      <c r="Y70" s="20">
        <v>73</v>
      </c>
      <c r="Z70" s="29">
        <v>85</v>
      </c>
      <c r="AA70" s="85">
        <f t="shared" si="180"/>
        <v>0.05</v>
      </c>
      <c r="AB70" s="21">
        <f t="shared" si="181"/>
        <v>0.55457935953910464</v>
      </c>
      <c r="AC70" s="21">
        <f t="shared" si="182"/>
        <v>2.8045065213465801</v>
      </c>
      <c r="AD70" s="85">
        <f t="shared" si="124"/>
        <v>5.8664614982369315E-2</v>
      </c>
      <c r="AE70" s="21">
        <f t="shared" si="125"/>
        <v>0.60944271981004017</v>
      </c>
      <c r="AF70" s="21">
        <f t="shared" si="126"/>
        <v>2.9157492736804653</v>
      </c>
      <c r="AH70" s="39">
        <f t="shared" si="183"/>
        <v>6.6866412495596919</v>
      </c>
      <c r="AI70" s="39">
        <f t="shared" si="184"/>
        <v>7.1196262772391137</v>
      </c>
      <c r="AJ70" s="39">
        <f t="shared" si="185"/>
        <v>7.6074600035120667</v>
      </c>
      <c r="AK70" s="39">
        <f t="shared" si="186"/>
        <v>0.44793000069549382</v>
      </c>
      <c r="AL70" s="39">
        <f t="shared" si="187"/>
        <v>1.3703480613776287</v>
      </c>
      <c r="AM70" s="39">
        <f t="shared" si="188"/>
        <v>5.1722501295930643</v>
      </c>
      <c r="AN70" s="25"/>
      <c r="AO70" s="29">
        <f t="shared" si="189"/>
        <v>159.71793871259064</v>
      </c>
      <c r="AP70" s="29">
        <f t="shared" si="190"/>
        <v>2470.9683795597562</v>
      </c>
      <c r="AQ70" s="29">
        <f t="shared" si="191"/>
        <v>103445.00259186128</v>
      </c>
      <c r="AS70" s="39">
        <f t="shared" si="135"/>
        <v>7.2808867887493802</v>
      </c>
      <c r="AT70" s="39">
        <f t="shared" si="136"/>
        <v>7.713871816428802</v>
      </c>
      <c r="AU70" s="39">
        <f t="shared" si="137"/>
        <v>8.2017055427017542</v>
      </c>
      <c r="AV70" s="39">
        <f t="shared" si="138"/>
        <v>0.88783634675897027</v>
      </c>
      <c r="AW70" s="39">
        <f t="shared" si="139"/>
        <v>2.7161494311894403</v>
      </c>
      <c r="AX70" s="39">
        <f t="shared" si="140"/>
        <v>10.25185107595251</v>
      </c>
      <c r="AY70" s="25"/>
      <c r="AZ70" s="29">
        <f t="shared" si="141"/>
        <v>304.49680799826808</v>
      </c>
      <c r="BA70" s="29">
        <f t="shared" si="142"/>
        <v>4456.7755802153952</v>
      </c>
      <c r="BB70" s="29">
        <f t="shared" si="143"/>
        <v>174753.5729848996</v>
      </c>
    </row>
    <row r="71" spans="1:61" x14ac:dyDescent="0.2">
      <c r="A71">
        <v>23</v>
      </c>
      <c r="B71">
        <v>68</v>
      </c>
      <c r="C71" s="18" t="s">
        <v>21</v>
      </c>
      <c r="D71" s="18" t="s">
        <v>21</v>
      </c>
      <c r="E71" s="18" t="s">
        <v>147</v>
      </c>
      <c r="F71" s="69">
        <v>1.1000000000000001</v>
      </c>
      <c r="G71" s="19">
        <v>67</v>
      </c>
      <c r="H71" s="20">
        <v>120</v>
      </c>
      <c r="I71" s="20">
        <v>177</v>
      </c>
      <c r="J71" s="20">
        <v>40</v>
      </c>
      <c r="K71" s="20">
        <v>53</v>
      </c>
      <c r="L71" s="20">
        <v>65</v>
      </c>
      <c r="M71" s="20" t="s">
        <v>13</v>
      </c>
      <c r="N71" s="20">
        <v>0</v>
      </c>
      <c r="O71" s="57">
        <f t="shared" si="130"/>
        <v>42.575413969013788</v>
      </c>
      <c r="Q71" s="20" t="s">
        <v>1</v>
      </c>
      <c r="R71" s="20">
        <f t="shared" si="197"/>
        <v>0.25</v>
      </c>
      <c r="S71" s="20">
        <f t="shared" si="198"/>
        <v>0.35</v>
      </c>
      <c r="T71" s="20">
        <f t="shared" si="199"/>
        <v>0.45</v>
      </c>
      <c r="U71" s="20">
        <v>0.2</v>
      </c>
      <c r="V71" s="20">
        <f t="shared" si="122"/>
        <v>1.08</v>
      </c>
      <c r="W71" s="20">
        <f t="shared" si="131"/>
        <v>2.74</v>
      </c>
      <c r="X71" s="20">
        <v>61</v>
      </c>
      <c r="Y71" s="20">
        <v>73</v>
      </c>
      <c r="Z71" s="29">
        <v>85</v>
      </c>
      <c r="AA71" s="85" t="s">
        <v>29</v>
      </c>
      <c r="AB71" s="20" t="s">
        <v>29</v>
      </c>
      <c r="AC71" s="20" t="s">
        <v>29</v>
      </c>
      <c r="AD71" s="85">
        <f t="shared" si="124"/>
        <v>5.8664614982369315E-2</v>
      </c>
      <c r="AE71" s="21">
        <f t="shared" si="125"/>
        <v>0.60944271981004017</v>
      </c>
      <c r="AF71" s="21">
        <f t="shared" si="126"/>
        <v>2.9157492736804653</v>
      </c>
      <c r="AH71" s="39" t="s">
        <v>29</v>
      </c>
      <c r="AI71" s="39" t="s">
        <v>29</v>
      </c>
      <c r="AJ71" s="39" t="s">
        <v>29</v>
      </c>
      <c r="AK71" s="39" t="s">
        <v>29</v>
      </c>
      <c r="AL71" s="39" t="s">
        <v>29</v>
      </c>
      <c r="AM71" s="39" t="s">
        <v>29</v>
      </c>
      <c r="AN71" s="25"/>
      <c r="AO71" s="29" t="s">
        <v>29</v>
      </c>
      <c r="AP71" s="29" t="s">
        <v>29</v>
      </c>
      <c r="AQ71" s="29" t="s">
        <v>29</v>
      </c>
      <c r="AS71" s="39">
        <f t="shared" si="135"/>
        <v>7.2808867887493802</v>
      </c>
      <c r="AT71" s="39">
        <f t="shared" si="136"/>
        <v>7.713871816428802</v>
      </c>
      <c r="AU71" s="39">
        <f t="shared" si="137"/>
        <v>8.2017055427017542</v>
      </c>
      <c r="AV71" s="39">
        <f t="shared" si="138"/>
        <v>0.88783634675897027</v>
      </c>
      <c r="AW71" s="39">
        <f t="shared" si="139"/>
        <v>2.7161494311894403</v>
      </c>
      <c r="AX71" s="39">
        <f t="shared" si="140"/>
        <v>10.25185107595251</v>
      </c>
      <c r="AZ71" s="29">
        <f t="shared" si="141"/>
        <v>304.49680799826808</v>
      </c>
      <c r="BA71" s="29">
        <f t="shared" si="142"/>
        <v>4456.7755802153952</v>
      </c>
      <c r="BB71" s="29">
        <f t="shared" si="143"/>
        <v>174753.5729848996</v>
      </c>
    </row>
    <row r="72" spans="1:61" x14ac:dyDescent="0.2">
      <c r="A72">
        <v>23</v>
      </c>
      <c r="B72">
        <v>69</v>
      </c>
      <c r="C72" s="18" t="s">
        <v>21</v>
      </c>
      <c r="D72" s="18" t="s">
        <v>21</v>
      </c>
      <c r="E72" s="18" t="s">
        <v>61</v>
      </c>
      <c r="F72" s="69">
        <v>16.399999999999999</v>
      </c>
      <c r="G72" s="19">
        <v>156</v>
      </c>
      <c r="H72" s="20">
        <v>120</v>
      </c>
      <c r="I72" s="20">
        <v>177</v>
      </c>
      <c r="J72" s="20">
        <v>40</v>
      </c>
      <c r="K72" s="20">
        <v>53</v>
      </c>
      <c r="L72" s="20">
        <v>65</v>
      </c>
      <c r="M72" s="20" t="s">
        <v>13</v>
      </c>
      <c r="N72" s="20">
        <v>0</v>
      </c>
      <c r="O72" s="57">
        <f t="shared" si="130"/>
        <v>42.575413969013788</v>
      </c>
      <c r="Q72" s="20" t="s">
        <v>1</v>
      </c>
      <c r="R72" s="20">
        <f t="shared" si="197"/>
        <v>0.25</v>
      </c>
      <c r="S72" s="20">
        <f t="shared" si="198"/>
        <v>0.35</v>
      </c>
      <c r="T72" s="20">
        <f t="shared" si="199"/>
        <v>0.45</v>
      </c>
      <c r="U72" s="20">
        <v>0.2</v>
      </c>
      <c r="V72" s="20">
        <f t="shared" si="122"/>
        <v>1.08</v>
      </c>
      <c r="W72" s="20">
        <f t="shared" si="131"/>
        <v>2.74</v>
      </c>
      <c r="X72" s="20">
        <v>61</v>
      </c>
      <c r="Y72" s="20">
        <v>73</v>
      </c>
      <c r="Z72" s="29">
        <v>85</v>
      </c>
      <c r="AA72" s="85">
        <f t="shared" si="180"/>
        <v>6.5021991024156664E-2</v>
      </c>
      <c r="AB72" s="21">
        <f t="shared" si="181"/>
        <v>0.62341821138890041</v>
      </c>
      <c r="AC72" s="21">
        <f t="shared" si="182"/>
        <v>2.7585755497457844</v>
      </c>
      <c r="AD72" s="85">
        <f t="shared" si="124"/>
        <v>5.8664614982369315E-2</v>
      </c>
      <c r="AE72" s="21">
        <f t="shared" si="125"/>
        <v>0.60944271981004017</v>
      </c>
      <c r="AF72" s="21">
        <f t="shared" si="126"/>
        <v>2.9157492736804653</v>
      </c>
      <c r="AH72" s="39">
        <f t="shared" si="183"/>
        <v>5.8403244587495022</v>
      </c>
      <c r="AI72" s="39">
        <f t="shared" si="184"/>
        <v>6.2733094864289241</v>
      </c>
      <c r="AJ72" s="39">
        <f t="shared" si="185"/>
        <v>6.7611432127018771</v>
      </c>
      <c r="AK72" s="39">
        <f t="shared" si="186"/>
        <v>0.16906423957475644</v>
      </c>
      <c r="AL72" s="39">
        <f t="shared" si="187"/>
        <v>0.51721664677478518</v>
      </c>
      <c r="AM72" s="39">
        <f t="shared" si="188"/>
        <v>1.9521856845765007</v>
      </c>
      <c r="AO72" s="29">
        <f t="shared" si="189"/>
        <v>61.286789694897607</v>
      </c>
      <c r="AP72" s="29">
        <f t="shared" si="190"/>
        <v>829.64635508880792</v>
      </c>
      <c r="AQ72" s="29">
        <f t="shared" si="191"/>
        <v>30023.468273237493</v>
      </c>
      <c r="AS72" s="39">
        <f t="shared" si="135"/>
        <v>7.2808867887493802</v>
      </c>
      <c r="AT72" s="39">
        <f t="shared" si="136"/>
        <v>7.713871816428802</v>
      </c>
      <c r="AU72" s="39">
        <f t="shared" si="137"/>
        <v>8.2017055427017542</v>
      </c>
      <c r="AV72" s="39">
        <f t="shared" si="138"/>
        <v>0.88783634675897027</v>
      </c>
      <c r="AW72" s="39">
        <f t="shared" si="139"/>
        <v>2.7161494311894403</v>
      </c>
      <c r="AX72" s="39">
        <f t="shared" si="140"/>
        <v>10.25185107595251</v>
      </c>
      <c r="AZ72" s="29">
        <f t="shared" si="141"/>
        <v>304.49680799826808</v>
      </c>
      <c r="BA72" s="29">
        <f t="shared" si="142"/>
        <v>4456.7755802153952</v>
      </c>
      <c r="BB72" s="29">
        <f t="shared" si="143"/>
        <v>174753.5729848996</v>
      </c>
    </row>
    <row r="73" spans="1:61" x14ac:dyDescent="0.2">
      <c r="A73">
        <v>23</v>
      </c>
      <c r="B73">
        <v>70</v>
      </c>
      <c r="C73" s="18" t="s">
        <v>21</v>
      </c>
      <c r="D73" s="18" t="s">
        <v>21</v>
      </c>
      <c r="E73" s="18" t="s">
        <v>148</v>
      </c>
      <c r="F73" s="69">
        <v>2.8</v>
      </c>
      <c r="G73" s="19">
        <v>66</v>
      </c>
      <c r="H73" s="20">
        <v>120</v>
      </c>
      <c r="I73" s="20">
        <v>177</v>
      </c>
      <c r="J73" s="20">
        <v>40</v>
      </c>
      <c r="K73" s="20">
        <v>53</v>
      </c>
      <c r="L73" s="20">
        <v>65</v>
      </c>
      <c r="M73" s="20" t="s">
        <v>13</v>
      </c>
      <c r="N73" s="20">
        <v>0</v>
      </c>
      <c r="O73" s="57">
        <f t="shared" si="130"/>
        <v>42.575413969013788</v>
      </c>
      <c r="Q73" s="20" t="s">
        <v>1</v>
      </c>
      <c r="R73" s="20">
        <f t="shared" si="197"/>
        <v>0.25</v>
      </c>
      <c r="S73" s="20">
        <f t="shared" si="198"/>
        <v>0.35</v>
      </c>
      <c r="T73" s="20">
        <f t="shared" si="199"/>
        <v>0.45</v>
      </c>
      <c r="U73" s="20">
        <v>0.2</v>
      </c>
      <c r="V73" s="20">
        <f t="shared" si="122"/>
        <v>1.08</v>
      </c>
      <c r="W73" s="20">
        <f t="shared" si="131"/>
        <v>2.74</v>
      </c>
      <c r="X73" s="20">
        <v>61</v>
      </c>
      <c r="Y73" s="20">
        <v>73</v>
      </c>
      <c r="Z73" s="29">
        <v>85</v>
      </c>
      <c r="AA73" s="85" t="s">
        <v>29</v>
      </c>
      <c r="AB73" s="20" t="s">
        <v>29</v>
      </c>
      <c r="AC73" s="20" t="s">
        <v>29</v>
      </c>
      <c r="AD73" s="85">
        <f t="shared" si="124"/>
        <v>5.8664614982369315E-2</v>
      </c>
      <c r="AE73" s="21">
        <f t="shared" si="125"/>
        <v>0.60944271981004017</v>
      </c>
      <c r="AF73" s="21">
        <f t="shared" si="126"/>
        <v>2.9157492736804653</v>
      </c>
      <c r="AH73" s="39" t="s">
        <v>29</v>
      </c>
      <c r="AI73" s="39" t="s">
        <v>29</v>
      </c>
      <c r="AJ73" s="39" t="s">
        <v>29</v>
      </c>
      <c r="AK73" s="39" t="s">
        <v>29</v>
      </c>
      <c r="AL73" s="39" t="s">
        <v>29</v>
      </c>
      <c r="AM73" s="39" t="s">
        <v>29</v>
      </c>
      <c r="AN73" s="25"/>
      <c r="AO73" s="29" t="s">
        <v>29</v>
      </c>
      <c r="AP73" s="29" t="s">
        <v>29</v>
      </c>
      <c r="AQ73" s="29" t="s">
        <v>29</v>
      </c>
      <c r="AS73" s="39">
        <f t="shared" si="135"/>
        <v>7.2808867887493802</v>
      </c>
      <c r="AT73" s="39">
        <f t="shared" si="136"/>
        <v>7.713871816428802</v>
      </c>
      <c r="AU73" s="39">
        <f t="shared" si="137"/>
        <v>8.2017055427017542</v>
      </c>
      <c r="AV73" s="39">
        <f t="shared" si="138"/>
        <v>0.88783634675897027</v>
      </c>
      <c r="AW73" s="39">
        <f t="shared" si="139"/>
        <v>2.7161494311894403</v>
      </c>
      <c r="AX73" s="39">
        <f t="shared" si="140"/>
        <v>10.25185107595251</v>
      </c>
      <c r="AZ73" s="29">
        <f t="shared" si="141"/>
        <v>304.49680799826808</v>
      </c>
      <c r="BA73" s="29">
        <f t="shared" si="142"/>
        <v>4456.7755802153952</v>
      </c>
      <c r="BB73" s="29">
        <f t="shared" si="143"/>
        <v>174753.5729848996</v>
      </c>
    </row>
    <row r="74" spans="1:61" x14ac:dyDescent="0.2">
      <c r="A74">
        <v>23</v>
      </c>
      <c r="B74">
        <v>71</v>
      </c>
      <c r="C74" s="18" t="s">
        <v>21</v>
      </c>
      <c r="D74" s="18" t="s">
        <v>21</v>
      </c>
      <c r="E74" s="18" t="s">
        <v>149</v>
      </c>
      <c r="F74" s="69">
        <v>3.6</v>
      </c>
      <c r="G74" s="19">
        <v>146</v>
      </c>
      <c r="H74" s="20">
        <v>120</v>
      </c>
      <c r="I74" s="20">
        <v>177</v>
      </c>
      <c r="J74" s="20">
        <v>40</v>
      </c>
      <c r="K74" s="20">
        <v>53</v>
      </c>
      <c r="L74" s="20">
        <v>65</v>
      </c>
      <c r="M74" s="20" t="s">
        <v>13</v>
      </c>
      <c r="N74" s="20">
        <v>0</v>
      </c>
      <c r="O74" s="57">
        <f t="shared" ref="O74" si="200">((H74*1000)^(2/3)*17.5)/1000</f>
        <v>42.575413969013788</v>
      </c>
      <c r="Q74" s="20" t="s">
        <v>1</v>
      </c>
      <c r="R74" s="20">
        <f t="shared" si="197"/>
        <v>0.25</v>
      </c>
      <c r="S74" s="20">
        <f t="shared" si="198"/>
        <v>0.35</v>
      </c>
      <c r="T74" s="20">
        <f t="shared" si="199"/>
        <v>0.45</v>
      </c>
      <c r="U74" s="20">
        <v>0.2</v>
      </c>
      <c r="V74" s="20">
        <f t="shared" si="122"/>
        <v>1.08</v>
      </c>
      <c r="W74" s="20">
        <f t="shared" si="131"/>
        <v>2.74</v>
      </c>
      <c r="X74" s="20">
        <v>61</v>
      </c>
      <c r="Y74" s="20">
        <v>73</v>
      </c>
      <c r="Z74" s="29">
        <v>85</v>
      </c>
      <c r="AA74" s="85" t="s">
        <v>29</v>
      </c>
      <c r="AB74" s="20" t="s">
        <v>29</v>
      </c>
      <c r="AC74" s="20" t="s">
        <v>29</v>
      </c>
      <c r="AD74" s="85">
        <f t="shared" si="124"/>
        <v>5.8664614982369315E-2</v>
      </c>
      <c r="AE74" s="21">
        <f t="shared" si="125"/>
        <v>0.60944271981004017</v>
      </c>
      <c r="AF74" s="21">
        <f t="shared" si="126"/>
        <v>2.9157492736804653</v>
      </c>
      <c r="AH74" s="39" t="s">
        <v>29</v>
      </c>
      <c r="AI74" s="39" t="s">
        <v>29</v>
      </c>
      <c r="AJ74" s="39" t="s">
        <v>29</v>
      </c>
      <c r="AK74" s="39" t="s">
        <v>29</v>
      </c>
      <c r="AL74" s="39" t="s">
        <v>29</v>
      </c>
      <c r="AM74" s="39" t="s">
        <v>29</v>
      </c>
      <c r="AN74" s="25"/>
      <c r="AO74" s="29" t="s">
        <v>29</v>
      </c>
      <c r="AP74" s="29" t="s">
        <v>29</v>
      </c>
      <c r="AQ74" s="29" t="s">
        <v>29</v>
      </c>
      <c r="AS74" s="39">
        <f t="shared" si="135"/>
        <v>7.2808867887493802</v>
      </c>
      <c r="AT74" s="39">
        <f t="shared" si="136"/>
        <v>7.713871816428802</v>
      </c>
      <c r="AU74" s="39">
        <f t="shared" si="137"/>
        <v>8.2017055427017542</v>
      </c>
      <c r="AV74" s="39">
        <f t="shared" si="138"/>
        <v>0.88783634675897027</v>
      </c>
      <c r="AW74" s="39">
        <f t="shared" si="139"/>
        <v>2.7161494311894403</v>
      </c>
      <c r="AX74" s="39">
        <f t="shared" si="140"/>
        <v>10.25185107595251</v>
      </c>
      <c r="AY74" s="25"/>
      <c r="AZ74" s="29">
        <f t="shared" ref="AZ74" si="201">AV74*1000/AF74</f>
        <v>304.49680799826808</v>
      </c>
      <c r="BA74" s="29">
        <f t="shared" ref="BA74" si="202">AW74*1000/AE74</f>
        <v>4456.7755802153952</v>
      </c>
      <c r="BB74" s="29">
        <f t="shared" ref="BB74" si="203">AX74*1000/AD74</f>
        <v>174753.5729848996</v>
      </c>
    </row>
    <row r="75" spans="1:61" x14ac:dyDescent="0.2">
      <c r="A75">
        <v>23</v>
      </c>
      <c r="B75">
        <v>72</v>
      </c>
      <c r="C75" s="18" t="s">
        <v>21</v>
      </c>
      <c r="D75" s="18" t="s">
        <v>21</v>
      </c>
      <c r="E75" s="18" t="s">
        <v>62</v>
      </c>
      <c r="F75" s="69">
        <v>12.7</v>
      </c>
      <c r="G75" s="19">
        <v>156</v>
      </c>
      <c r="H75" s="20">
        <v>120</v>
      </c>
      <c r="I75" s="20">
        <v>177</v>
      </c>
      <c r="J75" s="20">
        <v>40</v>
      </c>
      <c r="K75" s="20">
        <v>53</v>
      </c>
      <c r="L75" s="20">
        <v>65</v>
      </c>
      <c r="M75" s="20" t="s">
        <v>13</v>
      </c>
      <c r="N75" s="20">
        <v>0</v>
      </c>
      <c r="O75" s="57">
        <f t="shared" si="130"/>
        <v>42.575413969013788</v>
      </c>
      <c r="Q75" s="20" t="s">
        <v>1</v>
      </c>
      <c r="R75" s="20">
        <f t="shared" si="197"/>
        <v>0.25</v>
      </c>
      <c r="S75" s="20">
        <f t="shared" si="198"/>
        <v>0.35</v>
      </c>
      <c r="T75" s="20">
        <f t="shared" si="199"/>
        <v>0.45</v>
      </c>
      <c r="U75" s="20">
        <v>0.2</v>
      </c>
      <c r="V75" s="20">
        <f t="shared" si="122"/>
        <v>1.08</v>
      </c>
      <c r="W75" s="20">
        <f t="shared" si="131"/>
        <v>2.74</v>
      </c>
      <c r="X75" s="20">
        <v>61</v>
      </c>
      <c r="Y75" s="20">
        <v>73</v>
      </c>
      <c r="Z75" s="29">
        <v>85</v>
      </c>
      <c r="AA75" s="85">
        <f>(R75*U75*ABS(COS(RADIANS((IF($G75&gt;90,$G75-90,$G75+90)-$X75)))))/COS(RADIANS(J75))</f>
        <v>6.5021991024156664E-2</v>
      </c>
      <c r="AB75" s="21">
        <f>(S75*V75*ABS(COS(RADIANS((IF($G75&gt;90,$G75-90,$G75+90)-$Y75)))))/COS(RADIANS(K75))</f>
        <v>0.62341821138890041</v>
      </c>
      <c r="AC75" s="21">
        <f>(T75*W75*ABS(COS(RADIANS((IF($G75&gt;90,$G75-90,$G75+90)-$Z75)))))/COS(RADIANS(L75))</f>
        <v>2.7585755497457844</v>
      </c>
      <c r="AD75" s="85">
        <f t="shared" si="124"/>
        <v>5.8664614982369315E-2</v>
      </c>
      <c r="AE75" s="21">
        <f t="shared" si="125"/>
        <v>0.60944271981004017</v>
      </c>
      <c r="AF75" s="21">
        <f t="shared" si="126"/>
        <v>2.9157492736804653</v>
      </c>
      <c r="AH75" s="39">
        <f t="shared" si="183"/>
        <v>5.6552575802632674</v>
      </c>
      <c r="AI75" s="39">
        <f t="shared" si="184"/>
        <v>6.0882426079426892</v>
      </c>
      <c r="AJ75" s="39">
        <f t="shared" si="185"/>
        <v>6.5760763342156423</v>
      </c>
      <c r="AK75" s="39">
        <f t="shared" si="186"/>
        <v>0.13662126939914301</v>
      </c>
      <c r="AL75" s="39">
        <f t="shared" si="187"/>
        <v>0.41796417157451987</v>
      </c>
      <c r="AM75" s="39">
        <f t="shared" si="188"/>
        <v>1.5775665332924738</v>
      </c>
      <c r="AO75" s="29">
        <f t="shared" si="189"/>
        <v>49.526020562218534</v>
      </c>
      <c r="AP75" s="29">
        <f t="shared" si="190"/>
        <v>670.43946413330821</v>
      </c>
      <c r="AQ75" s="29">
        <f t="shared" si="191"/>
        <v>24262.045939294348</v>
      </c>
      <c r="AS75" s="39">
        <f t="shared" si="135"/>
        <v>7.2808867887493802</v>
      </c>
      <c r="AT75" s="39">
        <f t="shared" si="136"/>
        <v>7.713871816428802</v>
      </c>
      <c r="AU75" s="39">
        <f t="shared" si="137"/>
        <v>8.2017055427017542</v>
      </c>
      <c r="AV75" s="39">
        <f t="shared" si="138"/>
        <v>0.88783634675897027</v>
      </c>
      <c r="AW75" s="39">
        <f t="shared" si="139"/>
        <v>2.7161494311894403</v>
      </c>
      <c r="AX75" s="39">
        <f t="shared" si="140"/>
        <v>10.25185107595251</v>
      </c>
      <c r="AZ75" s="29">
        <f t="shared" si="141"/>
        <v>304.49680799826808</v>
      </c>
      <c r="BA75" s="29">
        <f t="shared" si="142"/>
        <v>4456.7755802153952</v>
      </c>
      <c r="BB75" s="29">
        <f t="shared" si="143"/>
        <v>174753.5729848996</v>
      </c>
    </row>
    <row r="76" spans="1:61" x14ac:dyDescent="0.2">
      <c r="A76">
        <v>23</v>
      </c>
      <c r="B76">
        <v>73</v>
      </c>
      <c r="C76" s="18" t="s">
        <v>21</v>
      </c>
      <c r="D76" s="18" t="s">
        <v>21</v>
      </c>
      <c r="E76" s="18" t="s">
        <v>63</v>
      </c>
      <c r="F76" s="69">
        <v>8.6999999999999993</v>
      </c>
      <c r="G76" s="19">
        <v>146</v>
      </c>
      <c r="H76" s="20">
        <v>120</v>
      </c>
      <c r="I76" s="20">
        <v>177</v>
      </c>
      <c r="J76" s="20">
        <v>40</v>
      </c>
      <c r="K76" s="20">
        <v>53</v>
      </c>
      <c r="L76" s="20">
        <v>65</v>
      </c>
      <c r="M76" s="20" t="s">
        <v>13</v>
      </c>
      <c r="N76" s="20">
        <v>0</v>
      </c>
      <c r="O76" s="57">
        <f t="shared" ref="O76" si="204">((H76*1000)^(2/3)*17.5)/1000</f>
        <v>42.575413969013788</v>
      </c>
      <c r="Q76" s="20" t="s">
        <v>1</v>
      </c>
      <c r="R76" s="20">
        <f t="shared" si="197"/>
        <v>0.25</v>
      </c>
      <c r="S76" s="20">
        <f t="shared" si="198"/>
        <v>0.35</v>
      </c>
      <c r="T76" s="20">
        <f t="shared" si="199"/>
        <v>0.45</v>
      </c>
      <c r="U76" s="20">
        <v>0.2</v>
      </c>
      <c r="V76" s="20">
        <f t="shared" si="122"/>
        <v>1.08</v>
      </c>
      <c r="W76" s="20">
        <f t="shared" ref="W76" si="205">V76+1.66</f>
        <v>2.74</v>
      </c>
      <c r="X76" s="20">
        <v>61</v>
      </c>
      <c r="Y76" s="20">
        <v>73</v>
      </c>
      <c r="Z76" s="29">
        <v>85</v>
      </c>
      <c r="AA76" s="85">
        <f>(R76*U76*ABS(COS(RADIANS((IF($G76&gt;90,$G76-90,$G76+90)-$X76)))))/COS(RADIANS(J76))</f>
        <v>6.5021991024156664E-2</v>
      </c>
      <c r="AB76" s="21">
        <f>(S76*V76*ABS(COS(RADIANS((IF($G76&gt;90,$G76-90,$G76+90)-$Y76)))))/COS(RADIANS(K76))</f>
        <v>0.60065499172940851</v>
      </c>
      <c r="AC76" s="21">
        <f>(T76*W76*ABS(COS(RADIANS((IF($G76&gt;90,$G76-90,$G76+90)-$Z76)))))/COS(RADIANS(L76))</f>
        <v>2.5517262185052925</v>
      </c>
      <c r="AD76" s="85">
        <f t="shared" si="124"/>
        <v>5.8664614982369315E-2</v>
      </c>
      <c r="AE76" s="21">
        <f t="shared" si="125"/>
        <v>0.60944271981004017</v>
      </c>
      <c r="AF76" s="21">
        <f t="shared" si="126"/>
        <v>2.9157492736804653</v>
      </c>
      <c r="AH76" s="39">
        <f t="shared" si="183"/>
        <v>5.3814501330343676</v>
      </c>
      <c r="AI76" s="39">
        <f t="shared" si="184"/>
        <v>5.8144351607137921</v>
      </c>
      <c r="AJ76" s="39">
        <f t="shared" si="185"/>
        <v>6.3022688869867425</v>
      </c>
      <c r="AK76" s="39">
        <f t="shared" si="186"/>
        <v>9.9681506426428895E-2</v>
      </c>
      <c r="AL76" s="39">
        <f t="shared" si="187"/>
        <v>0.30495470023120658</v>
      </c>
      <c r="AM76" s="39">
        <f t="shared" si="188"/>
        <v>1.1510228913705227</v>
      </c>
      <c r="AO76" s="29">
        <f t="shared" ref="AO76" si="206">AK76*1000/AC76</f>
        <v>39.064342288577755</v>
      </c>
      <c r="AP76" s="29">
        <f t="shared" ref="AP76" si="207">AL76*1000/AB76</f>
        <v>507.70359762295431</v>
      </c>
      <c r="AQ76" s="29">
        <f t="shared" ref="AQ76" si="208">AM76*1000/AA76</f>
        <v>17702.055462172793</v>
      </c>
      <c r="AS76" s="39">
        <f t="shared" si="135"/>
        <v>7.2808867887493802</v>
      </c>
      <c r="AT76" s="39">
        <f t="shared" si="136"/>
        <v>7.713871816428802</v>
      </c>
      <c r="AU76" s="39">
        <f t="shared" si="137"/>
        <v>8.2017055427017542</v>
      </c>
      <c r="AV76" s="39">
        <f t="shared" si="138"/>
        <v>0.88783634675897027</v>
      </c>
      <c r="AW76" s="39">
        <f t="shared" si="139"/>
        <v>2.7161494311894403</v>
      </c>
      <c r="AX76" s="39">
        <f t="shared" si="140"/>
        <v>10.25185107595251</v>
      </c>
      <c r="AZ76" s="29">
        <f t="shared" ref="AZ76" si="209">AV76*1000/AF76</f>
        <v>304.49680799826808</v>
      </c>
      <c r="BA76" s="29">
        <f t="shared" ref="BA76" si="210">AW76*1000/AE76</f>
        <v>4456.7755802153952</v>
      </c>
      <c r="BB76" s="29">
        <f t="shared" ref="BB76" si="211">AX76*1000/AD76</f>
        <v>174753.5729848996</v>
      </c>
    </row>
    <row r="77" spans="1:61" x14ac:dyDescent="0.2">
      <c r="A77">
        <v>23</v>
      </c>
      <c r="B77">
        <v>74</v>
      </c>
      <c r="C77" s="18" t="s">
        <v>21</v>
      </c>
      <c r="D77" s="18" t="s">
        <v>21</v>
      </c>
      <c r="E77" s="18" t="s">
        <v>64</v>
      </c>
      <c r="F77" s="69">
        <v>21.9</v>
      </c>
      <c r="G77" s="19">
        <v>176</v>
      </c>
      <c r="H77" s="20">
        <v>120</v>
      </c>
      <c r="I77" s="20">
        <v>177</v>
      </c>
      <c r="J77" s="20">
        <v>40</v>
      </c>
      <c r="K77" s="20">
        <v>53</v>
      </c>
      <c r="L77" s="20">
        <v>65</v>
      </c>
      <c r="M77" s="20" t="s">
        <v>13</v>
      </c>
      <c r="N77" s="20">
        <v>0</v>
      </c>
      <c r="O77" s="57">
        <f t="shared" si="130"/>
        <v>42.575413969013788</v>
      </c>
      <c r="Q77" s="20" t="s">
        <v>1</v>
      </c>
      <c r="R77" s="20">
        <f t="shared" si="197"/>
        <v>0.25</v>
      </c>
      <c r="S77" s="20">
        <f t="shared" si="198"/>
        <v>0.35</v>
      </c>
      <c r="T77" s="20">
        <f t="shared" si="199"/>
        <v>0.45</v>
      </c>
      <c r="U77" s="20">
        <v>0.2</v>
      </c>
      <c r="V77" s="20">
        <f t="shared" si="122"/>
        <v>1.08</v>
      </c>
      <c r="W77" s="20">
        <f t="shared" si="131"/>
        <v>2.74</v>
      </c>
      <c r="X77" s="20">
        <v>61</v>
      </c>
      <c r="Y77" s="20">
        <v>73</v>
      </c>
      <c r="Z77" s="29">
        <v>85</v>
      </c>
      <c r="AA77" s="85">
        <f>(R77*U77*ABS(COS(RADIANS((IF($G77&gt;90,$G77-90,$G77+90)-$X77)))))/COS(RADIANS(J77))</f>
        <v>5.9155039578812463E-2</v>
      </c>
      <c r="AB77" s="21">
        <f>(S77*V77*ABS(COS(RADIANS((IF($G77&gt;90,$G77-90,$G77+90)-$Y77)))))/COS(RADIANS(K77))</f>
        <v>0.61200181171908863</v>
      </c>
      <c r="AC77" s="21">
        <f>(T77*W77*ABS(COS(RADIANS((IF($G77&gt;90,$G77-90,$G77+90)-$Z77)))))/COS(RADIANS(L77))</f>
        <v>2.9170821986018001</v>
      </c>
      <c r="AD77" s="85">
        <f t="shared" si="124"/>
        <v>5.8664614982369315E-2</v>
      </c>
      <c r="AE77" s="21">
        <f t="shared" si="125"/>
        <v>0.60944271981004017</v>
      </c>
      <c r="AF77" s="21">
        <f t="shared" si="126"/>
        <v>2.9157492736804653</v>
      </c>
      <c r="AH77" s="39">
        <f t="shared" si="183"/>
        <v>6.0496582367368674</v>
      </c>
      <c r="AI77" s="39">
        <f t="shared" si="184"/>
        <v>6.4826432644162892</v>
      </c>
      <c r="AJ77" s="39">
        <f t="shared" si="185"/>
        <v>6.9704769906892423</v>
      </c>
      <c r="AK77" s="39">
        <f t="shared" si="186"/>
        <v>0.21513875172850533</v>
      </c>
      <c r="AL77" s="39">
        <f t="shared" si="187"/>
        <v>0.65817197084501211</v>
      </c>
      <c r="AM77" s="39">
        <f t="shared" si="188"/>
        <v>2.4842083244714575</v>
      </c>
      <c r="AO77" s="29">
        <f t="shared" si="189"/>
        <v>73.751350521292977</v>
      </c>
      <c r="AP77" s="29">
        <f t="shared" si="190"/>
        <v>1075.4412131497345</v>
      </c>
      <c r="AQ77" s="29">
        <f t="shared" si="191"/>
        <v>41994.872155596116</v>
      </c>
      <c r="AS77" s="39">
        <f t="shared" si="135"/>
        <v>7.2808867887493802</v>
      </c>
      <c r="AT77" s="39">
        <f t="shared" si="136"/>
        <v>7.713871816428802</v>
      </c>
      <c r="AU77" s="39">
        <f t="shared" si="137"/>
        <v>8.2017055427017542</v>
      </c>
      <c r="AV77" s="39">
        <f t="shared" si="138"/>
        <v>0.88783634675897027</v>
      </c>
      <c r="AW77" s="39">
        <f t="shared" si="139"/>
        <v>2.7161494311894403</v>
      </c>
      <c r="AX77" s="39">
        <f t="shared" si="140"/>
        <v>10.25185107595251</v>
      </c>
      <c r="AZ77" s="29">
        <f t="shared" si="141"/>
        <v>304.49680799826808</v>
      </c>
      <c r="BA77" s="29">
        <f t="shared" si="142"/>
        <v>4456.7755802153952</v>
      </c>
      <c r="BB77" s="29">
        <f t="shared" si="143"/>
        <v>174753.5729848996</v>
      </c>
    </row>
    <row r="78" spans="1:61" x14ac:dyDescent="0.2">
      <c r="A78" s="23"/>
      <c r="B78" s="23"/>
      <c r="C78" s="46"/>
      <c r="D78" s="46"/>
      <c r="E78" s="46"/>
      <c r="F78" s="34"/>
      <c r="G78" s="34"/>
      <c r="H78" s="23"/>
      <c r="I78" s="23"/>
      <c r="J78" s="23"/>
      <c r="K78" s="23"/>
      <c r="L78" s="23"/>
      <c r="M78" s="36"/>
      <c r="O78" s="78"/>
      <c r="P78" s="23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H78" s="36"/>
      <c r="AI78" s="36"/>
      <c r="AJ78" s="36"/>
      <c r="AK78" s="36"/>
      <c r="AL78" s="36"/>
      <c r="AM78" s="36"/>
      <c r="AO78" s="36"/>
      <c r="AP78" s="36"/>
      <c r="AQ78" s="36"/>
      <c r="AR78" s="23"/>
      <c r="AS78" s="36"/>
      <c r="AT78" s="36"/>
      <c r="AU78" s="36"/>
      <c r="AV78" s="36"/>
      <c r="AW78" s="36"/>
      <c r="AX78" s="36"/>
      <c r="AZ78" s="36"/>
      <c r="BA78" s="36"/>
      <c r="BB78" s="36"/>
      <c r="BC78" s="23"/>
      <c r="BD78" s="23"/>
      <c r="BE78" s="23"/>
      <c r="BF78" s="23"/>
      <c r="BG78" s="23"/>
      <c r="BH78" s="23"/>
      <c r="BI78" s="23"/>
    </row>
    <row r="79" spans="1:61" x14ac:dyDescent="0.2">
      <c r="A79" s="23"/>
      <c r="B79" s="23"/>
      <c r="C79" s="46"/>
      <c r="D79" s="23"/>
      <c r="E79" s="46"/>
      <c r="F79" s="34"/>
      <c r="G79" s="36"/>
      <c r="H79" s="23"/>
      <c r="I79" s="23"/>
      <c r="J79" s="23"/>
      <c r="K79" s="23"/>
      <c r="L79" s="23"/>
      <c r="M79" s="36"/>
      <c r="O79" s="78"/>
      <c r="P79" s="23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H79" s="36"/>
      <c r="AI79" s="36"/>
      <c r="AJ79" s="36"/>
      <c r="AK79" s="36"/>
      <c r="AL79" s="36"/>
      <c r="AM79" s="36"/>
      <c r="AO79" s="36"/>
      <c r="AP79" s="36"/>
      <c r="AQ79" s="36"/>
      <c r="AR79" s="23"/>
      <c r="AS79" s="36"/>
      <c r="AT79" s="36"/>
      <c r="AU79" s="36"/>
      <c r="AV79" s="36"/>
      <c r="AW79" s="36"/>
      <c r="AX79" s="36"/>
      <c r="AZ79" s="36"/>
      <c r="BA79" s="36"/>
      <c r="BB79" s="36"/>
      <c r="BC79" s="23"/>
      <c r="BD79" s="23"/>
      <c r="BE79" s="23"/>
      <c r="BF79" s="23"/>
      <c r="BG79" s="23"/>
      <c r="BH79" s="23"/>
      <c r="BI79" s="23"/>
    </row>
    <row r="80" spans="1:61" x14ac:dyDescent="0.2">
      <c r="A80" s="23"/>
      <c r="B80" s="23"/>
      <c r="C80" s="46"/>
      <c r="D80" s="23"/>
      <c r="E80" s="46"/>
      <c r="F80" s="34"/>
      <c r="G80" s="36"/>
      <c r="H80" s="23"/>
      <c r="I80" s="23"/>
      <c r="J80" s="23"/>
      <c r="K80" s="23"/>
      <c r="L80" s="23"/>
      <c r="M80" s="36"/>
      <c r="O80" s="78"/>
      <c r="P80" s="23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H80" s="36"/>
      <c r="AI80" s="36"/>
      <c r="AJ80" s="36"/>
      <c r="AK80" s="36"/>
      <c r="AL80" s="36"/>
      <c r="AM80" s="36"/>
      <c r="AO80" s="36"/>
      <c r="AP80" s="36"/>
      <c r="AQ80" s="36"/>
      <c r="AR80" s="23"/>
      <c r="AS80" s="36"/>
      <c r="AT80" s="36"/>
      <c r="AU80" s="36"/>
      <c r="AV80" s="36"/>
      <c r="AW80" s="36"/>
      <c r="AX80" s="36"/>
      <c r="AZ80" s="36"/>
      <c r="BA80" s="36"/>
      <c r="BB80" s="36"/>
      <c r="BC80" s="23"/>
      <c r="BD80" s="23"/>
      <c r="BE80" s="23"/>
      <c r="BF80" s="23"/>
      <c r="BG80" s="23"/>
      <c r="BH80" s="23"/>
      <c r="BI80" s="23"/>
    </row>
    <row r="81" spans="1:61" x14ac:dyDescent="0.2">
      <c r="A81" s="23"/>
      <c r="B81" s="23"/>
      <c r="C81" s="46"/>
      <c r="D81" s="23"/>
      <c r="E81" s="46"/>
      <c r="F81" s="34"/>
      <c r="G81" s="36"/>
      <c r="H81" s="23"/>
      <c r="I81" s="23"/>
      <c r="J81" s="23"/>
      <c r="K81" s="23"/>
      <c r="L81" s="23"/>
      <c r="M81" s="36"/>
      <c r="O81" s="78"/>
      <c r="P81" s="23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H81" s="36"/>
      <c r="AI81" s="36"/>
      <c r="AJ81" s="36"/>
      <c r="AK81" s="36"/>
      <c r="AL81" s="36"/>
      <c r="AM81" s="36"/>
      <c r="AO81" s="36"/>
      <c r="AP81" s="36"/>
      <c r="AQ81" s="36"/>
      <c r="AR81" s="23"/>
      <c r="AS81" s="36"/>
      <c r="AT81" s="36"/>
      <c r="AU81" s="36"/>
      <c r="AV81" s="36"/>
      <c r="AW81" s="36"/>
      <c r="AX81" s="36"/>
      <c r="AZ81" s="36"/>
      <c r="BA81" s="36"/>
      <c r="BB81" s="36"/>
      <c r="BC81" s="23"/>
      <c r="BD81" s="23"/>
      <c r="BE81" s="23"/>
      <c r="BF81" s="23"/>
      <c r="BG81" s="23"/>
      <c r="BH81" s="23"/>
      <c r="BI81" s="23"/>
    </row>
    <row r="82" spans="1:61" x14ac:dyDescent="0.2">
      <c r="A82" s="23"/>
      <c r="B82" s="23"/>
      <c r="C82" s="46"/>
      <c r="D82" s="23"/>
      <c r="E82" s="46"/>
      <c r="F82" s="34"/>
      <c r="G82" s="36"/>
      <c r="H82" s="23"/>
      <c r="I82" s="23"/>
      <c r="J82" s="23"/>
      <c r="K82" s="23"/>
      <c r="L82" s="23"/>
      <c r="M82" s="36"/>
      <c r="O82" s="78"/>
      <c r="P82" s="23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H82" s="36"/>
      <c r="AI82" s="36"/>
      <c r="AJ82" s="36"/>
      <c r="AK82" s="36"/>
      <c r="AL82" s="36"/>
      <c r="AM82" s="36"/>
      <c r="AO82" s="36"/>
      <c r="AP82" s="36"/>
      <c r="AQ82" s="36"/>
      <c r="AR82" s="23"/>
      <c r="AS82" s="36"/>
      <c r="AT82" s="36"/>
      <c r="AU82" s="36"/>
      <c r="AV82" s="36"/>
      <c r="AW82" s="36"/>
      <c r="AX82" s="36"/>
      <c r="AZ82" s="36"/>
      <c r="BA82" s="36"/>
      <c r="BB82" s="36"/>
      <c r="BC82" s="23"/>
      <c r="BD82" s="23"/>
      <c r="BE82" s="23"/>
      <c r="BF82" s="23"/>
      <c r="BG82" s="23"/>
      <c r="BH82" s="23"/>
      <c r="BI82" s="23"/>
    </row>
    <row r="83" spans="1:61" x14ac:dyDescent="0.2">
      <c r="A83" s="23"/>
      <c r="B83" s="23"/>
      <c r="C83" s="46"/>
      <c r="D83" s="23"/>
      <c r="E83" s="46"/>
      <c r="F83" s="34"/>
      <c r="G83" s="36"/>
      <c r="H83" s="23"/>
      <c r="I83" s="23"/>
      <c r="J83" s="23"/>
      <c r="K83" s="23"/>
      <c r="L83" s="23"/>
      <c r="M83" s="36"/>
      <c r="O83" s="78"/>
      <c r="P83" s="23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H83" s="36"/>
      <c r="AI83" s="36"/>
      <c r="AJ83" s="36"/>
      <c r="AK83" s="36"/>
      <c r="AL83" s="36"/>
      <c r="AM83" s="36"/>
      <c r="AO83" s="36"/>
      <c r="AP83" s="36"/>
      <c r="AQ83" s="36"/>
      <c r="AR83" s="23"/>
      <c r="AS83" s="36"/>
      <c r="AT83" s="36"/>
      <c r="AU83" s="36"/>
      <c r="AV83" s="36"/>
      <c r="AW83" s="36"/>
      <c r="AX83" s="36"/>
      <c r="AZ83" s="36"/>
      <c r="BA83" s="36"/>
      <c r="BB83" s="36"/>
      <c r="BC83" s="23"/>
      <c r="BD83" s="23"/>
      <c r="BE83" s="23"/>
      <c r="BF83" s="23"/>
      <c r="BG83" s="23"/>
      <c r="BH83" s="23"/>
      <c r="BI83" s="23"/>
    </row>
    <row r="84" spans="1:61" x14ac:dyDescent="0.2">
      <c r="A84" s="23"/>
      <c r="B84" s="23"/>
      <c r="C84" s="46"/>
      <c r="D84" s="46"/>
      <c r="E84" s="46"/>
      <c r="F84" s="34"/>
      <c r="G84" s="34"/>
      <c r="H84" s="23"/>
      <c r="I84" s="23"/>
      <c r="J84" s="23"/>
      <c r="K84" s="23"/>
      <c r="L84" s="23"/>
      <c r="M84" s="36"/>
      <c r="O84" s="78"/>
      <c r="P84" s="23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H84" s="36"/>
      <c r="AI84" s="36"/>
      <c r="AJ84" s="36"/>
      <c r="AK84" s="36"/>
      <c r="AL84" s="36"/>
      <c r="AM84" s="36"/>
      <c r="AO84" s="36"/>
      <c r="AP84" s="36"/>
      <c r="AQ84" s="36"/>
      <c r="AR84" s="23"/>
      <c r="AS84" s="36"/>
      <c r="AT84" s="36"/>
      <c r="AU84" s="36"/>
      <c r="AV84" s="36"/>
      <c r="AW84" s="36"/>
      <c r="AX84" s="36"/>
      <c r="AZ84" s="36"/>
      <c r="BA84" s="36"/>
      <c r="BB84" s="36"/>
      <c r="BC84" s="23"/>
      <c r="BD84" s="23"/>
      <c r="BE84" s="23"/>
      <c r="BF84" s="23"/>
      <c r="BG84" s="23"/>
      <c r="BH84" s="23"/>
      <c r="BI84" s="23"/>
    </row>
    <row r="85" spans="1:61" x14ac:dyDescent="0.2">
      <c r="A85" s="23"/>
      <c r="B85" s="23"/>
      <c r="C85" s="46"/>
      <c r="D85" s="46"/>
      <c r="E85" s="46"/>
      <c r="F85" s="34"/>
      <c r="G85" s="36"/>
      <c r="H85" s="36"/>
      <c r="I85" s="23"/>
      <c r="J85" s="23"/>
      <c r="K85" s="23"/>
      <c r="L85" s="23"/>
      <c r="M85" s="36"/>
      <c r="O85" s="78"/>
      <c r="P85" s="23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H85" s="36"/>
      <c r="AI85" s="36"/>
      <c r="AJ85" s="36"/>
      <c r="AK85" s="36"/>
      <c r="AL85" s="36"/>
      <c r="AM85" s="36"/>
      <c r="AO85" s="36"/>
      <c r="AP85" s="36"/>
      <c r="AQ85" s="36"/>
      <c r="AR85" s="23"/>
      <c r="AS85" s="36"/>
      <c r="AT85" s="36"/>
      <c r="AU85" s="36"/>
      <c r="AV85" s="36"/>
      <c r="AW85" s="36"/>
      <c r="AX85" s="36"/>
      <c r="AZ85" s="36"/>
      <c r="BA85" s="36"/>
      <c r="BB85" s="36"/>
      <c r="BC85" s="23"/>
      <c r="BD85" s="23"/>
      <c r="BE85" s="23"/>
      <c r="BF85" s="23"/>
      <c r="BG85" s="23"/>
      <c r="BH85" s="23"/>
      <c r="BI85" s="23"/>
    </row>
    <row r="86" spans="1:61" x14ac:dyDescent="0.2">
      <c r="A86" s="23"/>
      <c r="B86" s="23"/>
      <c r="C86" s="46"/>
      <c r="D86" s="46"/>
      <c r="E86" s="46"/>
      <c r="F86" s="34"/>
      <c r="G86" s="36"/>
      <c r="H86" s="36"/>
      <c r="I86" s="23"/>
      <c r="J86" s="23"/>
      <c r="K86" s="23"/>
      <c r="L86" s="23"/>
      <c r="M86" s="36"/>
      <c r="O86" s="78"/>
      <c r="P86" s="23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H86" s="36"/>
      <c r="AI86" s="36"/>
      <c r="AJ86" s="36"/>
      <c r="AK86" s="36"/>
      <c r="AL86" s="36"/>
      <c r="AM86" s="36"/>
      <c r="AO86" s="36"/>
      <c r="AP86" s="36"/>
      <c r="AQ86" s="36"/>
      <c r="AR86" s="23"/>
      <c r="AS86" s="36"/>
      <c r="AT86" s="36"/>
      <c r="AU86" s="36"/>
      <c r="AV86" s="36"/>
      <c r="AW86" s="36"/>
      <c r="AX86" s="36"/>
      <c r="AZ86" s="36"/>
      <c r="BA86" s="36"/>
      <c r="BB86" s="36"/>
      <c r="BC86" s="23"/>
      <c r="BD86" s="23"/>
      <c r="BE86" s="23"/>
      <c r="BF86" s="23"/>
      <c r="BG86" s="23"/>
      <c r="BH86" s="23"/>
      <c r="BI86" s="23"/>
    </row>
    <row r="87" spans="1:61" x14ac:dyDescent="0.2">
      <c r="A87" s="23"/>
      <c r="B87" s="23"/>
      <c r="C87" s="46"/>
      <c r="D87" s="46"/>
      <c r="E87" s="46"/>
      <c r="F87" s="34"/>
      <c r="G87" s="36"/>
      <c r="H87" s="36"/>
      <c r="I87" s="23"/>
      <c r="J87" s="23"/>
      <c r="K87" s="23"/>
      <c r="L87" s="23"/>
      <c r="M87" s="36"/>
      <c r="O87" s="78"/>
      <c r="P87" s="23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H87" s="36"/>
      <c r="AI87" s="36"/>
      <c r="AJ87" s="36"/>
      <c r="AK87" s="36"/>
      <c r="AL87" s="36"/>
      <c r="AM87" s="36"/>
      <c r="AO87" s="36"/>
      <c r="AP87" s="36"/>
      <c r="AQ87" s="36"/>
      <c r="AR87" s="23"/>
      <c r="AS87" s="36"/>
      <c r="AT87" s="36"/>
      <c r="AU87" s="36"/>
      <c r="AV87" s="36"/>
      <c r="AW87" s="36"/>
      <c r="AX87" s="36"/>
      <c r="AZ87" s="36"/>
      <c r="BA87" s="36"/>
      <c r="BB87" s="36"/>
      <c r="BC87" s="23"/>
      <c r="BD87" s="23"/>
      <c r="BE87" s="23"/>
      <c r="BF87" s="23"/>
      <c r="BG87" s="23"/>
      <c r="BH87" s="23"/>
      <c r="BI87" s="23"/>
    </row>
    <row r="88" spans="1:61" x14ac:dyDescent="0.2">
      <c r="A88" s="23"/>
      <c r="B88" s="23"/>
      <c r="C88" s="46"/>
      <c r="D88" s="46"/>
      <c r="E88" s="46"/>
      <c r="F88" s="34"/>
      <c r="G88" s="34"/>
      <c r="H88" s="23"/>
      <c r="I88" s="23"/>
      <c r="J88" s="23"/>
      <c r="K88" s="23"/>
      <c r="L88" s="23"/>
      <c r="M88" s="36"/>
      <c r="O88" s="78"/>
      <c r="P88" s="23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H88" s="36"/>
      <c r="AI88" s="36"/>
      <c r="AJ88" s="36"/>
      <c r="AK88" s="36"/>
      <c r="AL88" s="36"/>
      <c r="AM88" s="36"/>
      <c r="AO88" s="36"/>
      <c r="AP88" s="36"/>
      <c r="AQ88" s="36"/>
      <c r="AR88" s="23"/>
      <c r="AS88" s="36"/>
      <c r="AT88" s="36"/>
      <c r="AU88" s="36"/>
      <c r="AV88" s="36"/>
      <c r="AW88" s="36"/>
      <c r="AX88" s="36"/>
      <c r="AZ88" s="36"/>
      <c r="BA88" s="36"/>
      <c r="BB88" s="36"/>
      <c r="BC88" s="23"/>
      <c r="BD88" s="23"/>
      <c r="BE88" s="23"/>
      <c r="BF88" s="23"/>
      <c r="BG88" s="23"/>
      <c r="BH88" s="23"/>
      <c r="BI88" s="23"/>
    </row>
    <row r="89" spans="1:61" x14ac:dyDescent="0.2">
      <c r="A89" s="23"/>
      <c r="B89" s="23"/>
      <c r="C89" s="46"/>
      <c r="D89" s="46"/>
      <c r="E89" s="23"/>
      <c r="F89" s="34"/>
      <c r="G89" s="36"/>
      <c r="H89" s="23"/>
      <c r="I89" s="23"/>
      <c r="J89" s="23"/>
      <c r="K89" s="23"/>
      <c r="L89" s="23"/>
      <c r="M89" s="36"/>
      <c r="O89" s="78"/>
      <c r="P89" s="23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H89" s="36"/>
      <c r="AI89" s="36"/>
      <c r="AJ89" s="36"/>
      <c r="AK89" s="36"/>
      <c r="AL89" s="36"/>
      <c r="AM89" s="36"/>
      <c r="AO89" s="36"/>
      <c r="AP89" s="36"/>
      <c r="AQ89" s="36"/>
      <c r="AR89" s="23"/>
      <c r="AS89" s="36"/>
      <c r="AT89" s="36"/>
      <c r="AU89" s="36"/>
      <c r="AV89" s="36"/>
      <c r="AW89" s="36"/>
      <c r="AX89" s="36"/>
      <c r="AZ89" s="36"/>
      <c r="BA89" s="36"/>
      <c r="BB89" s="36"/>
      <c r="BC89" s="23"/>
      <c r="BD89" s="23"/>
      <c r="BE89" s="23"/>
      <c r="BF89" s="23"/>
      <c r="BG89" s="23"/>
      <c r="BH89" s="23"/>
      <c r="BI89" s="23"/>
    </row>
    <row r="90" spans="1:61" x14ac:dyDescent="0.2">
      <c r="A90" s="23"/>
      <c r="B90" s="23"/>
      <c r="C90" s="46"/>
      <c r="D90" s="46"/>
      <c r="E90" s="46"/>
      <c r="F90" s="34"/>
      <c r="G90" s="36"/>
      <c r="H90" s="23"/>
      <c r="I90" s="23"/>
      <c r="J90" s="23"/>
      <c r="K90" s="23"/>
      <c r="L90" s="23"/>
      <c r="M90" s="36"/>
      <c r="O90" s="78"/>
      <c r="P90" s="23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H90" s="36"/>
      <c r="AI90" s="36"/>
      <c r="AJ90" s="36"/>
      <c r="AK90" s="36"/>
      <c r="AL90" s="36"/>
      <c r="AM90" s="36"/>
      <c r="AO90" s="36"/>
      <c r="AP90" s="36"/>
      <c r="AQ90" s="36"/>
      <c r="AR90" s="23"/>
      <c r="AS90" s="36"/>
      <c r="AT90" s="36"/>
      <c r="AU90" s="36"/>
      <c r="AV90" s="36"/>
      <c r="AW90" s="36"/>
      <c r="AX90" s="36"/>
      <c r="AZ90" s="36"/>
      <c r="BA90" s="36"/>
      <c r="BB90" s="36"/>
      <c r="BC90" s="23"/>
      <c r="BD90" s="23"/>
      <c r="BE90" s="23"/>
      <c r="BF90" s="23"/>
      <c r="BG90" s="23"/>
      <c r="BH90" s="23"/>
      <c r="BI90" s="23"/>
    </row>
    <row r="91" spans="1:61" x14ac:dyDescent="0.2">
      <c r="A91" s="23"/>
      <c r="B91" s="23"/>
      <c r="C91" s="46"/>
      <c r="D91" s="46"/>
      <c r="E91" s="46"/>
      <c r="F91" s="34"/>
      <c r="G91" s="36"/>
      <c r="H91" s="23"/>
      <c r="I91" s="23"/>
      <c r="J91" s="23"/>
      <c r="K91" s="23"/>
      <c r="L91" s="23"/>
      <c r="M91" s="36"/>
      <c r="O91" s="78"/>
      <c r="P91" s="23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H91" s="36"/>
      <c r="AI91" s="36"/>
      <c r="AJ91" s="36"/>
      <c r="AK91" s="36"/>
      <c r="AL91" s="36"/>
      <c r="AM91" s="36"/>
      <c r="AO91" s="36"/>
      <c r="AP91" s="36"/>
      <c r="AQ91" s="36"/>
      <c r="AR91" s="23"/>
      <c r="AS91" s="36"/>
      <c r="AT91" s="36"/>
      <c r="AU91" s="36"/>
      <c r="AV91" s="36"/>
      <c r="AW91" s="36"/>
      <c r="AX91" s="36"/>
      <c r="AZ91" s="36"/>
      <c r="BA91" s="36"/>
      <c r="BB91" s="36"/>
      <c r="BC91" s="23"/>
      <c r="BD91" s="23"/>
      <c r="BE91" s="23"/>
      <c r="BF91" s="23"/>
      <c r="BG91" s="23"/>
      <c r="BH91" s="23"/>
      <c r="BI91" s="23"/>
    </row>
    <row r="92" spans="1:61" x14ac:dyDescent="0.2">
      <c r="A92" s="23"/>
      <c r="B92" s="23"/>
      <c r="C92" s="46"/>
      <c r="D92" s="46"/>
      <c r="E92" s="79"/>
      <c r="F92" s="34"/>
      <c r="G92" s="36"/>
      <c r="H92" s="23"/>
      <c r="I92" s="23"/>
      <c r="J92" s="23"/>
      <c r="K92" s="23"/>
      <c r="L92" s="23"/>
      <c r="M92" s="36"/>
      <c r="O92" s="78"/>
      <c r="P92" s="23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H92" s="36"/>
      <c r="AI92" s="36"/>
      <c r="AJ92" s="36"/>
      <c r="AK92" s="36"/>
      <c r="AL92" s="36"/>
      <c r="AM92" s="36"/>
      <c r="AO92" s="36"/>
      <c r="AP92" s="36"/>
      <c r="AQ92" s="36"/>
      <c r="AR92" s="23"/>
      <c r="AS92" s="36"/>
      <c r="AT92" s="36"/>
      <c r="AU92" s="36"/>
      <c r="AV92" s="36"/>
      <c r="AW92" s="36"/>
      <c r="AX92" s="36"/>
      <c r="AZ92" s="36"/>
      <c r="BA92" s="36"/>
      <c r="BB92" s="36"/>
      <c r="BC92" s="23"/>
      <c r="BD92" s="23"/>
      <c r="BE92" s="23"/>
      <c r="BF92" s="23"/>
      <c r="BG92" s="23"/>
      <c r="BH92" s="23"/>
      <c r="BI92" s="23"/>
    </row>
    <row r="93" spans="1:61" x14ac:dyDescent="0.2">
      <c r="A93" s="23"/>
      <c r="B93" s="23"/>
      <c r="C93" s="46"/>
      <c r="D93" s="46"/>
      <c r="E93" s="46"/>
      <c r="F93" s="34"/>
      <c r="G93" s="36"/>
      <c r="H93" s="23"/>
      <c r="I93" s="23"/>
      <c r="J93" s="23"/>
      <c r="K93" s="23"/>
      <c r="L93" s="23"/>
      <c r="M93" s="36"/>
      <c r="O93" s="78"/>
      <c r="P93" s="23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H93" s="36"/>
      <c r="AI93" s="36"/>
      <c r="AJ93" s="36"/>
      <c r="AK93" s="36"/>
      <c r="AL93" s="36"/>
      <c r="AM93" s="36"/>
      <c r="AO93" s="36"/>
      <c r="AP93" s="36"/>
      <c r="AQ93" s="36"/>
      <c r="AR93" s="23"/>
      <c r="AS93" s="36"/>
      <c r="AT93" s="36"/>
      <c r="AU93" s="36"/>
      <c r="AV93" s="36"/>
      <c r="AW93" s="36"/>
      <c r="AX93" s="36"/>
      <c r="AZ93" s="36"/>
      <c r="BA93" s="36"/>
      <c r="BB93" s="36"/>
      <c r="BC93" s="23"/>
      <c r="BD93" s="23"/>
      <c r="BE93" s="23"/>
      <c r="BF93" s="23"/>
      <c r="BG93" s="23"/>
      <c r="BH93" s="23"/>
      <c r="BI93" s="23"/>
    </row>
    <row r="94" spans="1:61" x14ac:dyDescent="0.2">
      <c r="A94" s="23"/>
      <c r="B94" s="23"/>
      <c r="C94" s="46"/>
      <c r="D94" s="46"/>
      <c r="E94" s="46"/>
      <c r="F94" s="34"/>
      <c r="G94" s="34"/>
      <c r="H94" s="23"/>
      <c r="I94" s="23"/>
      <c r="J94" s="23"/>
      <c r="K94" s="23"/>
      <c r="L94" s="23"/>
      <c r="M94" s="36"/>
      <c r="O94" s="78"/>
      <c r="P94" s="23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H94" s="36"/>
      <c r="AI94" s="36"/>
      <c r="AJ94" s="36"/>
      <c r="AK94" s="36"/>
      <c r="AL94" s="36"/>
      <c r="AM94" s="36"/>
      <c r="AO94" s="36"/>
      <c r="AP94" s="36"/>
      <c r="AQ94" s="36"/>
      <c r="AR94" s="23"/>
      <c r="AS94" s="36"/>
      <c r="AT94" s="36"/>
      <c r="AU94" s="36"/>
      <c r="AV94" s="36"/>
      <c r="AW94" s="36"/>
      <c r="AX94" s="36"/>
      <c r="AZ94" s="36"/>
      <c r="BA94" s="36"/>
      <c r="BB94" s="36"/>
      <c r="BC94" s="23"/>
      <c r="BD94" s="23"/>
      <c r="BE94" s="23"/>
      <c r="BF94" s="23"/>
      <c r="BG94" s="23"/>
      <c r="BH94" s="23"/>
      <c r="BI94" s="23"/>
    </row>
    <row r="95" spans="1:61" x14ac:dyDescent="0.2">
      <c r="A95" s="23"/>
      <c r="B95" s="23"/>
      <c r="C95" s="46"/>
      <c r="D95" s="46"/>
      <c r="E95" s="46"/>
      <c r="F95" s="34"/>
      <c r="G95" s="34"/>
      <c r="H95" s="23"/>
      <c r="I95" s="23"/>
      <c r="J95" s="23"/>
      <c r="K95" s="23"/>
      <c r="L95" s="23"/>
      <c r="M95" s="36"/>
      <c r="O95" s="78"/>
      <c r="P95" s="23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H95" s="36"/>
      <c r="AI95" s="36"/>
      <c r="AJ95" s="36"/>
      <c r="AK95" s="36"/>
      <c r="AL95" s="36"/>
      <c r="AM95" s="36"/>
      <c r="AO95" s="36"/>
      <c r="AP95" s="36"/>
      <c r="AQ95" s="36"/>
      <c r="AR95" s="23"/>
      <c r="AS95" s="36"/>
      <c r="AT95" s="36"/>
      <c r="AU95" s="36"/>
      <c r="AV95" s="36"/>
      <c r="AW95" s="36"/>
      <c r="AX95" s="36"/>
      <c r="AZ95" s="36"/>
      <c r="BA95" s="36"/>
      <c r="BB95" s="36"/>
      <c r="BC95" s="23"/>
      <c r="BD95" s="23"/>
      <c r="BE95" s="23"/>
      <c r="BF95" s="23"/>
      <c r="BG95" s="23"/>
      <c r="BH95" s="23"/>
      <c r="BI95" s="23"/>
    </row>
    <row r="96" spans="1:61" x14ac:dyDescent="0.2">
      <c r="A96" s="23"/>
      <c r="B96" s="23"/>
      <c r="C96" s="46"/>
      <c r="D96" s="46"/>
      <c r="E96" s="46"/>
      <c r="F96" s="34"/>
      <c r="G96" s="36"/>
      <c r="H96" s="23"/>
      <c r="I96" s="23"/>
      <c r="J96" s="23"/>
      <c r="K96" s="23"/>
      <c r="L96" s="23"/>
      <c r="M96" s="36"/>
      <c r="O96" s="78"/>
      <c r="P96" s="23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H96" s="36"/>
      <c r="AI96" s="36"/>
      <c r="AJ96" s="36"/>
      <c r="AK96" s="36"/>
      <c r="AL96" s="36"/>
      <c r="AM96" s="36"/>
      <c r="AO96" s="36"/>
      <c r="AP96" s="36"/>
      <c r="AQ96" s="36"/>
      <c r="AR96" s="23"/>
      <c r="AS96" s="36"/>
      <c r="AT96" s="36"/>
      <c r="AU96" s="36"/>
      <c r="AV96" s="36"/>
      <c r="AW96" s="36"/>
      <c r="AX96" s="36"/>
      <c r="AZ96" s="36"/>
      <c r="BA96" s="36"/>
      <c r="BB96" s="36"/>
      <c r="BC96" s="23"/>
      <c r="BD96" s="23"/>
      <c r="BE96" s="23"/>
      <c r="BF96" s="23"/>
      <c r="BG96" s="23"/>
      <c r="BH96" s="23"/>
      <c r="BI96" s="23"/>
    </row>
    <row r="97" spans="1:61" x14ac:dyDescent="0.2">
      <c r="A97" s="23"/>
      <c r="B97" s="23"/>
      <c r="C97" s="46"/>
      <c r="D97" s="46"/>
      <c r="E97" s="46"/>
      <c r="F97" s="34"/>
      <c r="G97" s="36"/>
      <c r="H97" s="23"/>
      <c r="I97" s="23"/>
      <c r="J97" s="23"/>
      <c r="K97" s="23"/>
      <c r="L97" s="23"/>
      <c r="M97" s="36"/>
      <c r="O97" s="78"/>
      <c r="P97" s="23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H97" s="36"/>
      <c r="AI97" s="36"/>
      <c r="AJ97" s="36"/>
      <c r="AK97" s="36"/>
      <c r="AL97" s="36"/>
      <c r="AM97" s="36"/>
      <c r="AO97" s="36"/>
      <c r="AP97" s="36"/>
      <c r="AQ97" s="36"/>
      <c r="AR97" s="23"/>
      <c r="AS97" s="36"/>
      <c r="AT97" s="36"/>
      <c r="AU97" s="36"/>
      <c r="AV97" s="36"/>
      <c r="AW97" s="36"/>
      <c r="AX97" s="36"/>
      <c r="AZ97" s="36"/>
      <c r="BA97" s="36"/>
      <c r="BB97" s="36"/>
      <c r="BC97" s="23"/>
      <c r="BD97" s="23"/>
      <c r="BE97" s="23"/>
      <c r="BF97" s="23"/>
      <c r="BG97" s="23"/>
      <c r="BH97" s="23"/>
      <c r="BI97" s="23"/>
    </row>
    <row r="98" spans="1:61" x14ac:dyDescent="0.2">
      <c r="A98" s="23"/>
      <c r="B98" s="23"/>
      <c r="C98" s="46"/>
      <c r="D98" s="46"/>
      <c r="E98" s="46"/>
      <c r="F98" s="34"/>
      <c r="G98" s="36"/>
      <c r="H98" s="23"/>
      <c r="I98" s="23"/>
      <c r="J98" s="23"/>
      <c r="K98" s="23"/>
      <c r="L98" s="23"/>
      <c r="M98" s="36"/>
      <c r="O98" s="78"/>
      <c r="P98" s="23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H98" s="36"/>
      <c r="AI98" s="36"/>
      <c r="AJ98" s="36"/>
      <c r="AK98" s="36"/>
      <c r="AL98" s="36"/>
      <c r="AM98" s="36"/>
      <c r="AO98" s="36"/>
      <c r="AP98" s="36"/>
      <c r="AQ98" s="36"/>
      <c r="AR98" s="23"/>
      <c r="AS98" s="36"/>
      <c r="AT98" s="36"/>
      <c r="AU98" s="36"/>
      <c r="AV98" s="36"/>
      <c r="AW98" s="36"/>
      <c r="AX98" s="36"/>
      <c r="AZ98" s="36"/>
      <c r="BA98" s="36"/>
      <c r="BB98" s="36"/>
      <c r="BC98" s="23"/>
      <c r="BD98" s="23"/>
      <c r="BE98" s="23"/>
      <c r="BF98" s="23"/>
      <c r="BG98" s="23"/>
      <c r="BH98" s="23"/>
      <c r="BI98" s="23"/>
    </row>
    <row r="99" spans="1:61" x14ac:dyDescent="0.2">
      <c r="A99" s="23"/>
      <c r="B99" s="23"/>
      <c r="C99" s="46"/>
      <c r="D99" s="46"/>
      <c r="E99" s="46"/>
      <c r="F99" s="34"/>
      <c r="G99" s="36"/>
      <c r="H99" s="23"/>
      <c r="I99" s="23"/>
      <c r="J99" s="23"/>
      <c r="K99" s="23"/>
      <c r="L99" s="23"/>
      <c r="M99" s="36"/>
      <c r="O99" s="78"/>
      <c r="P99" s="23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H99" s="36"/>
      <c r="AI99" s="36"/>
      <c r="AJ99" s="36"/>
      <c r="AK99" s="36"/>
      <c r="AL99" s="36"/>
      <c r="AM99" s="36"/>
      <c r="AO99" s="36"/>
      <c r="AP99" s="36"/>
      <c r="AQ99" s="36"/>
      <c r="AR99" s="23"/>
      <c r="AS99" s="36"/>
      <c r="AT99" s="36"/>
      <c r="AU99" s="36"/>
      <c r="AV99" s="36"/>
      <c r="AW99" s="36"/>
      <c r="AX99" s="36"/>
      <c r="AZ99" s="36"/>
      <c r="BA99" s="36"/>
      <c r="BB99" s="36"/>
      <c r="BC99" s="23"/>
      <c r="BD99" s="23"/>
      <c r="BE99" s="23"/>
      <c r="BF99" s="23"/>
      <c r="BG99" s="23"/>
      <c r="BH99" s="23"/>
      <c r="BI99" s="23"/>
    </row>
    <row r="100" spans="1:61" x14ac:dyDescent="0.2">
      <c r="A100" s="23"/>
      <c r="B100" s="23"/>
      <c r="C100" s="46"/>
      <c r="D100" s="46"/>
      <c r="E100" s="46"/>
      <c r="F100" s="34"/>
      <c r="G100" s="36"/>
      <c r="H100" s="23"/>
      <c r="I100" s="23"/>
      <c r="J100" s="23"/>
      <c r="K100" s="23"/>
      <c r="L100" s="23"/>
      <c r="M100" s="36"/>
      <c r="O100" s="78"/>
      <c r="P100" s="23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H100" s="36"/>
      <c r="AI100" s="36"/>
      <c r="AJ100" s="36"/>
      <c r="AK100" s="36"/>
      <c r="AL100" s="36"/>
      <c r="AM100" s="36"/>
      <c r="AO100" s="36"/>
      <c r="AP100" s="36"/>
      <c r="AQ100" s="36"/>
      <c r="AR100" s="23"/>
      <c r="AS100" s="36"/>
      <c r="AT100" s="36"/>
      <c r="AU100" s="36"/>
      <c r="AV100" s="36"/>
      <c r="AW100" s="36"/>
      <c r="AX100" s="36"/>
      <c r="AZ100" s="36"/>
      <c r="BA100" s="36"/>
      <c r="BB100" s="36"/>
      <c r="BC100" s="23"/>
      <c r="BD100" s="23"/>
      <c r="BE100" s="23"/>
      <c r="BF100" s="23"/>
      <c r="BG100" s="23"/>
      <c r="BH100" s="23"/>
      <c r="BI100" s="23"/>
    </row>
    <row r="101" spans="1:61" x14ac:dyDescent="0.2">
      <c r="A101" s="23"/>
      <c r="B101" s="23"/>
      <c r="C101" s="46"/>
      <c r="D101" s="46"/>
      <c r="E101" s="46"/>
      <c r="F101" s="34"/>
      <c r="G101" s="36"/>
      <c r="H101" s="23"/>
      <c r="I101" s="23"/>
      <c r="J101" s="23"/>
      <c r="K101" s="23"/>
      <c r="L101" s="23"/>
      <c r="M101" s="36"/>
      <c r="O101" s="78"/>
      <c r="P101" s="23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H101" s="36"/>
      <c r="AI101" s="36"/>
      <c r="AJ101" s="36"/>
      <c r="AK101" s="36"/>
      <c r="AL101" s="36"/>
      <c r="AM101" s="36"/>
      <c r="AO101" s="36"/>
      <c r="AP101" s="36"/>
      <c r="AQ101" s="36"/>
      <c r="AR101" s="23"/>
      <c r="AS101" s="36"/>
      <c r="AT101" s="36"/>
      <c r="AU101" s="36"/>
      <c r="AV101" s="36"/>
      <c r="AW101" s="36"/>
      <c r="AX101" s="36"/>
      <c r="AZ101" s="36"/>
      <c r="BA101" s="36"/>
      <c r="BB101" s="36"/>
      <c r="BC101" s="23"/>
      <c r="BD101" s="23"/>
      <c r="BE101" s="23"/>
      <c r="BF101" s="23"/>
      <c r="BG101" s="23"/>
      <c r="BH101" s="23"/>
      <c r="BI101" s="23"/>
    </row>
    <row r="102" spans="1:61" x14ac:dyDescent="0.2">
      <c r="A102" s="23"/>
      <c r="B102" s="23"/>
      <c r="C102" s="46"/>
      <c r="D102" s="46"/>
      <c r="E102" s="46"/>
      <c r="F102" s="34"/>
      <c r="G102" s="36"/>
      <c r="H102" s="23"/>
      <c r="I102" s="23"/>
      <c r="J102" s="23"/>
      <c r="K102" s="23"/>
      <c r="L102" s="23"/>
      <c r="M102" s="36"/>
      <c r="O102" s="78"/>
      <c r="P102" s="23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H102" s="36"/>
      <c r="AI102" s="36"/>
      <c r="AJ102" s="36"/>
      <c r="AK102" s="36"/>
      <c r="AL102" s="36"/>
      <c r="AM102" s="36"/>
      <c r="AO102" s="36"/>
      <c r="AP102" s="36"/>
      <c r="AQ102" s="36"/>
      <c r="AR102" s="23"/>
      <c r="AS102" s="36"/>
      <c r="AT102" s="36"/>
      <c r="AU102" s="36"/>
      <c r="AV102" s="36"/>
      <c r="AW102" s="36"/>
      <c r="AX102" s="36"/>
      <c r="AZ102" s="36"/>
      <c r="BA102" s="36"/>
      <c r="BB102" s="36"/>
      <c r="BC102" s="23"/>
      <c r="BD102" s="23"/>
      <c r="BE102" s="23"/>
      <c r="BF102" s="23"/>
      <c r="BG102" s="23"/>
      <c r="BH102" s="23"/>
      <c r="BI102" s="23"/>
    </row>
    <row r="103" spans="1:61" x14ac:dyDescent="0.2">
      <c r="A103" s="23"/>
      <c r="B103" s="23"/>
      <c r="C103" s="46"/>
      <c r="D103" s="46"/>
      <c r="E103" s="46"/>
      <c r="F103" s="34"/>
      <c r="G103" s="34"/>
      <c r="H103" s="23"/>
      <c r="I103" s="23"/>
      <c r="J103" s="23"/>
      <c r="K103" s="23"/>
      <c r="L103" s="23"/>
      <c r="M103" s="36"/>
      <c r="O103" s="78"/>
      <c r="P103" s="23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H103" s="36"/>
      <c r="AI103" s="36"/>
      <c r="AJ103" s="36"/>
      <c r="AK103" s="36"/>
      <c r="AL103" s="36"/>
      <c r="AM103" s="36"/>
      <c r="AO103" s="36"/>
      <c r="AP103" s="36"/>
      <c r="AQ103" s="36"/>
      <c r="AR103" s="23"/>
      <c r="AS103" s="36"/>
      <c r="AT103" s="36"/>
      <c r="AU103" s="36"/>
      <c r="AV103" s="36"/>
      <c r="AW103" s="36"/>
      <c r="AX103" s="36"/>
      <c r="AZ103" s="36"/>
      <c r="BA103" s="36"/>
      <c r="BB103" s="36"/>
      <c r="BC103" s="23"/>
      <c r="BD103" s="23"/>
      <c r="BE103" s="23"/>
      <c r="BF103" s="23"/>
      <c r="BG103" s="23"/>
      <c r="BH103" s="23"/>
      <c r="BI103" s="23"/>
    </row>
    <row r="104" spans="1:61" x14ac:dyDescent="0.2">
      <c r="A104" s="23"/>
      <c r="B104" s="23"/>
      <c r="C104" s="46"/>
      <c r="D104" s="46"/>
      <c r="E104" s="46"/>
      <c r="F104" s="34"/>
      <c r="G104" s="34"/>
      <c r="H104" s="23"/>
      <c r="I104" s="23"/>
      <c r="J104" s="23"/>
      <c r="K104" s="23"/>
      <c r="L104" s="23"/>
      <c r="M104" s="36"/>
      <c r="O104" s="78"/>
      <c r="P104" s="23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H104" s="36"/>
      <c r="AI104" s="36"/>
      <c r="AJ104" s="36"/>
      <c r="AK104" s="36"/>
      <c r="AL104" s="36"/>
      <c r="AM104" s="36"/>
      <c r="AO104" s="36"/>
      <c r="AP104" s="36"/>
      <c r="AQ104" s="36"/>
      <c r="AR104" s="23"/>
      <c r="AS104" s="36"/>
      <c r="AT104" s="36"/>
      <c r="AU104" s="36"/>
      <c r="AV104" s="36"/>
      <c r="AW104" s="36"/>
      <c r="AX104" s="36"/>
      <c r="AZ104" s="36"/>
      <c r="BA104" s="36"/>
      <c r="BB104" s="36"/>
      <c r="BC104" s="23"/>
      <c r="BD104" s="23"/>
      <c r="BE104" s="23"/>
      <c r="BF104" s="23"/>
      <c r="BG104" s="23"/>
      <c r="BH104" s="23"/>
      <c r="BI104" s="23"/>
    </row>
    <row r="105" spans="1:61" x14ac:dyDescent="0.2">
      <c r="A105" s="23"/>
      <c r="B105" s="23"/>
      <c r="C105" s="46"/>
      <c r="D105" s="46"/>
      <c r="E105" s="46"/>
      <c r="F105" s="34"/>
      <c r="G105" s="34"/>
      <c r="H105" s="23"/>
      <c r="I105" s="23"/>
      <c r="J105" s="23"/>
      <c r="K105" s="23"/>
      <c r="L105" s="23"/>
      <c r="M105" s="36"/>
      <c r="O105" s="78"/>
      <c r="P105" s="23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H105" s="36"/>
      <c r="AI105" s="36"/>
      <c r="AJ105" s="36"/>
      <c r="AK105" s="36"/>
      <c r="AL105" s="36"/>
      <c r="AM105" s="36"/>
      <c r="AO105" s="36"/>
      <c r="AP105" s="36"/>
      <c r="AQ105" s="36"/>
      <c r="AR105" s="23"/>
      <c r="AS105" s="36"/>
      <c r="AT105" s="36"/>
      <c r="AU105" s="36"/>
      <c r="AV105" s="36"/>
      <c r="AW105" s="36"/>
      <c r="AX105" s="36"/>
      <c r="AZ105" s="36"/>
      <c r="BA105" s="36"/>
      <c r="BB105" s="36"/>
      <c r="BC105" s="23"/>
      <c r="BD105" s="23"/>
      <c r="BE105" s="23"/>
      <c r="BF105" s="23"/>
      <c r="BG105" s="23"/>
      <c r="BH105" s="23"/>
      <c r="BI105" s="23"/>
    </row>
    <row r="106" spans="1:61" x14ac:dyDescent="0.2">
      <c r="A106" s="23"/>
      <c r="B106" s="23"/>
      <c r="C106" s="46"/>
      <c r="D106" s="46"/>
      <c r="E106" s="46"/>
      <c r="F106" s="34"/>
      <c r="G106" s="34"/>
      <c r="H106" s="23"/>
      <c r="I106" s="23"/>
      <c r="J106" s="23"/>
      <c r="K106" s="23"/>
      <c r="L106" s="23"/>
      <c r="M106" s="36"/>
      <c r="N106" s="36"/>
      <c r="O106" s="78"/>
      <c r="P106" s="23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H106" s="36"/>
      <c r="AI106" s="36"/>
      <c r="AJ106" s="36"/>
      <c r="AK106" s="36"/>
      <c r="AL106" s="36"/>
      <c r="AM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Z106" s="36"/>
      <c r="BA106" s="36"/>
      <c r="BB106" s="36"/>
      <c r="BC106" s="23"/>
      <c r="BD106" s="23"/>
      <c r="BE106" s="23"/>
      <c r="BF106" s="23"/>
      <c r="BG106" s="23"/>
      <c r="BH106" s="23"/>
      <c r="BI106" s="23"/>
    </row>
    <row r="107" spans="1:61" x14ac:dyDescent="0.2">
      <c r="A107" s="23"/>
      <c r="B107" s="23"/>
      <c r="C107" s="46"/>
      <c r="D107" s="46"/>
      <c r="E107" s="46"/>
      <c r="F107" s="34"/>
      <c r="G107" s="36"/>
      <c r="H107" s="23"/>
      <c r="I107" s="23"/>
      <c r="J107" s="23"/>
      <c r="K107" s="23"/>
      <c r="L107" s="23"/>
      <c r="M107" s="36"/>
      <c r="N107" s="36"/>
      <c r="O107" s="78"/>
      <c r="P107" s="23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H107" s="36"/>
      <c r="AI107" s="36"/>
      <c r="AJ107" s="36"/>
      <c r="AK107" s="36"/>
      <c r="AL107" s="36"/>
      <c r="AM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Z107" s="36"/>
      <c r="BA107" s="36"/>
      <c r="BB107" s="36"/>
      <c r="BC107" s="23"/>
      <c r="BD107" s="23"/>
      <c r="BE107" s="23"/>
      <c r="BF107" s="23"/>
      <c r="BG107" s="23"/>
      <c r="BH107" s="23"/>
      <c r="BI107" s="23"/>
    </row>
    <row r="108" spans="1:61" x14ac:dyDescent="0.2">
      <c r="A108" s="23"/>
      <c r="B108" s="23"/>
      <c r="C108" s="46"/>
      <c r="D108" s="46"/>
      <c r="E108" s="46"/>
      <c r="F108" s="34"/>
      <c r="G108" s="36"/>
      <c r="H108" s="23"/>
      <c r="I108" s="23"/>
      <c r="J108" s="23"/>
      <c r="K108" s="23"/>
      <c r="L108" s="23"/>
      <c r="M108" s="36"/>
      <c r="N108" s="36"/>
      <c r="O108" s="78"/>
      <c r="P108" s="23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H108" s="36"/>
      <c r="AI108" s="36"/>
      <c r="AJ108" s="36"/>
      <c r="AK108" s="36"/>
      <c r="AL108" s="36"/>
      <c r="AM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Z108" s="36"/>
      <c r="BA108" s="36"/>
      <c r="BB108" s="36"/>
      <c r="BC108" s="23"/>
      <c r="BD108" s="23"/>
      <c r="BE108" s="23"/>
      <c r="BF108" s="23"/>
      <c r="BG108" s="23"/>
      <c r="BH108" s="23"/>
      <c r="BI108" s="23"/>
    </row>
    <row r="109" spans="1:61" x14ac:dyDescent="0.2">
      <c r="A109" s="23"/>
      <c r="B109" s="23"/>
      <c r="C109" s="46"/>
      <c r="D109" s="46"/>
      <c r="E109" s="46"/>
      <c r="F109" s="34"/>
      <c r="G109" s="36"/>
      <c r="H109" s="23"/>
      <c r="I109" s="23"/>
      <c r="J109" s="23"/>
      <c r="K109" s="23"/>
      <c r="L109" s="23"/>
      <c r="M109" s="36"/>
      <c r="N109" s="36"/>
      <c r="O109" s="78"/>
      <c r="P109" s="23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H109" s="36"/>
      <c r="AI109" s="36"/>
      <c r="AJ109" s="36"/>
      <c r="AK109" s="36"/>
      <c r="AL109" s="36"/>
      <c r="AM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Z109" s="36"/>
      <c r="BA109" s="36"/>
      <c r="BB109" s="36"/>
      <c r="BC109" s="23"/>
      <c r="BD109" s="23"/>
      <c r="BE109" s="23"/>
      <c r="BF109" s="23"/>
      <c r="BG109" s="23"/>
      <c r="BH109" s="23"/>
      <c r="BI109" s="23"/>
    </row>
    <row r="110" spans="1:61" x14ac:dyDescent="0.2">
      <c r="A110" s="23"/>
      <c r="B110" s="23"/>
      <c r="C110" s="46"/>
      <c r="D110" s="46"/>
      <c r="E110" s="46"/>
      <c r="F110" s="34"/>
      <c r="G110" s="36"/>
      <c r="H110" s="23"/>
      <c r="I110" s="23"/>
      <c r="J110" s="23"/>
      <c r="K110" s="23"/>
      <c r="L110" s="23"/>
      <c r="M110" s="36"/>
      <c r="N110" s="36"/>
      <c r="O110" s="78"/>
      <c r="P110" s="23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H110" s="36"/>
      <c r="AI110" s="36"/>
      <c r="AJ110" s="36"/>
      <c r="AK110" s="36"/>
      <c r="AL110" s="36"/>
      <c r="AM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Z110" s="36"/>
      <c r="BA110" s="36"/>
      <c r="BB110" s="36"/>
      <c r="BC110" s="23"/>
      <c r="BD110" s="23"/>
      <c r="BE110" s="23"/>
      <c r="BF110" s="23"/>
      <c r="BG110" s="23"/>
      <c r="BH110" s="23"/>
      <c r="BI110" s="23"/>
    </row>
    <row r="111" spans="1:61" x14ac:dyDescent="0.2">
      <c r="A111" s="23"/>
      <c r="B111" s="23"/>
      <c r="C111" s="46"/>
      <c r="D111" s="46"/>
      <c r="E111" s="46"/>
      <c r="F111" s="34"/>
      <c r="G111" s="34"/>
      <c r="H111" s="23"/>
      <c r="I111" s="23"/>
      <c r="J111" s="23"/>
      <c r="K111" s="23"/>
      <c r="L111" s="23"/>
      <c r="M111" s="36"/>
      <c r="N111" s="36"/>
      <c r="O111" s="78"/>
      <c r="P111" s="23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H111" s="36"/>
      <c r="AI111" s="36"/>
      <c r="AJ111" s="36"/>
      <c r="AK111" s="36"/>
      <c r="AL111" s="36"/>
      <c r="AM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Z111" s="36"/>
      <c r="BA111" s="36"/>
      <c r="BB111" s="36"/>
      <c r="BC111" s="23"/>
      <c r="BD111" s="23"/>
      <c r="BE111" s="23"/>
      <c r="BF111" s="23"/>
      <c r="BG111" s="23"/>
      <c r="BH111" s="23"/>
      <c r="BI111" s="23"/>
    </row>
    <row r="112" spans="1:61" x14ac:dyDescent="0.2">
      <c r="A112" s="23"/>
      <c r="B112" s="23"/>
      <c r="C112" s="46"/>
      <c r="D112" s="46"/>
      <c r="E112" s="46"/>
      <c r="F112" s="34"/>
      <c r="G112" s="34"/>
      <c r="H112" s="23"/>
      <c r="I112" s="23"/>
      <c r="J112" s="23"/>
      <c r="K112" s="23"/>
      <c r="L112" s="23"/>
      <c r="M112" s="36"/>
      <c r="N112" s="36"/>
      <c r="O112" s="78"/>
      <c r="P112" s="23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H112" s="36"/>
      <c r="AI112" s="36"/>
      <c r="AJ112" s="36"/>
      <c r="AK112" s="36"/>
      <c r="AL112" s="36"/>
      <c r="AM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Z112" s="36"/>
      <c r="BA112" s="36"/>
      <c r="BB112" s="36"/>
      <c r="BC112" s="23"/>
      <c r="BD112" s="23"/>
      <c r="BE112" s="23"/>
      <c r="BF112" s="23"/>
      <c r="BG112" s="23"/>
      <c r="BH112" s="23"/>
      <c r="BI112" s="23"/>
    </row>
    <row r="113" spans="1:61" x14ac:dyDescent="0.2">
      <c r="A113" s="23"/>
      <c r="B113" s="23"/>
      <c r="C113" s="46"/>
      <c r="D113" s="46"/>
      <c r="E113" s="46"/>
      <c r="F113" s="34"/>
      <c r="G113" s="36"/>
      <c r="H113" s="23"/>
      <c r="I113" s="23"/>
      <c r="J113" s="23"/>
      <c r="K113" s="23"/>
      <c r="L113" s="23"/>
      <c r="M113" s="36"/>
      <c r="O113" s="78"/>
      <c r="P113" s="23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H113" s="36"/>
      <c r="AI113" s="36"/>
      <c r="AJ113" s="36"/>
      <c r="AK113" s="36"/>
      <c r="AL113" s="36"/>
      <c r="AM113" s="36"/>
      <c r="AO113" s="36"/>
      <c r="AP113" s="36"/>
      <c r="AQ113" s="36"/>
      <c r="AR113" s="23"/>
      <c r="AS113" s="36"/>
      <c r="AT113" s="36"/>
      <c r="AU113" s="36"/>
      <c r="AV113" s="36"/>
      <c r="AW113" s="36"/>
      <c r="AX113" s="36"/>
      <c r="AZ113" s="36"/>
      <c r="BA113" s="36"/>
      <c r="BB113" s="36"/>
      <c r="BC113" s="23"/>
      <c r="BD113" s="23"/>
      <c r="BE113" s="23"/>
      <c r="BF113" s="23"/>
      <c r="BG113" s="23"/>
      <c r="BH113" s="23"/>
      <c r="BI113" s="23"/>
    </row>
    <row r="114" spans="1:61" x14ac:dyDescent="0.2">
      <c r="A114" s="23"/>
      <c r="B114" s="23"/>
      <c r="C114" s="46"/>
      <c r="D114" s="46"/>
      <c r="E114" s="46"/>
      <c r="F114" s="34"/>
      <c r="G114" s="36"/>
      <c r="H114" s="23"/>
      <c r="I114" s="23"/>
      <c r="J114" s="23"/>
      <c r="K114" s="23"/>
      <c r="L114" s="23"/>
      <c r="M114" s="36"/>
      <c r="O114" s="78"/>
      <c r="P114" s="23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H114" s="36"/>
      <c r="AI114" s="36"/>
      <c r="AJ114" s="36"/>
      <c r="AK114" s="36"/>
      <c r="AL114" s="36"/>
      <c r="AM114" s="36"/>
      <c r="AO114" s="36"/>
      <c r="AP114" s="36"/>
      <c r="AQ114" s="36"/>
      <c r="AR114" s="23"/>
      <c r="AS114" s="36"/>
      <c r="AT114" s="36"/>
      <c r="AU114" s="36"/>
      <c r="AV114" s="36"/>
      <c r="AW114" s="36"/>
      <c r="AX114" s="36"/>
      <c r="AZ114" s="36"/>
      <c r="BA114" s="36"/>
      <c r="BB114" s="36"/>
      <c r="BC114" s="23"/>
      <c r="BD114" s="23"/>
      <c r="BE114" s="23"/>
      <c r="BF114" s="23"/>
      <c r="BG114" s="23"/>
      <c r="BH114" s="23"/>
      <c r="BI114" s="23"/>
    </row>
    <row r="115" spans="1:61" x14ac:dyDescent="0.2">
      <c r="A115" s="23"/>
      <c r="B115" s="23"/>
      <c r="C115" s="46"/>
      <c r="D115" s="46"/>
      <c r="E115" s="46"/>
      <c r="F115" s="34"/>
      <c r="G115" s="36"/>
      <c r="H115" s="23"/>
      <c r="I115" s="23"/>
      <c r="J115" s="23"/>
      <c r="K115" s="23"/>
      <c r="L115" s="23"/>
      <c r="M115" s="36"/>
      <c r="O115" s="78"/>
      <c r="P115" s="23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H115" s="36"/>
      <c r="AI115" s="36"/>
      <c r="AJ115" s="36"/>
      <c r="AK115" s="36"/>
      <c r="AL115" s="36"/>
      <c r="AM115" s="36"/>
      <c r="AO115" s="36"/>
      <c r="AP115" s="36"/>
      <c r="AQ115" s="36"/>
      <c r="AR115" s="23"/>
      <c r="AS115" s="36"/>
      <c r="AT115" s="36"/>
      <c r="AU115" s="36"/>
      <c r="AV115" s="36"/>
      <c r="AW115" s="36"/>
      <c r="AX115" s="36"/>
      <c r="AZ115" s="36"/>
      <c r="BA115" s="36"/>
      <c r="BB115" s="36"/>
      <c r="BC115" s="23"/>
      <c r="BD115" s="23"/>
      <c r="BE115" s="23"/>
      <c r="BF115" s="23"/>
      <c r="BG115" s="23"/>
      <c r="BH115" s="23"/>
      <c r="BI115" s="23"/>
    </row>
    <row r="116" spans="1:61" x14ac:dyDescent="0.2">
      <c r="A116" s="23"/>
      <c r="B116" s="23"/>
      <c r="C116" s="46"/>
      <c r="D116" s="46"/>
      <c r="E116" s="46"/>
      <c r="F116" s="34"/>
      <c r="G116" s="36"/>
      <c r="H116" s="23"/>
      <c r="I116" s="23"/>
      <c r="J116" s="23"/>
      <c r="K116" s="23"/>
      <c r="L116" s="23"/>
      <c r="M116" s="36"/>
      <c r="O116" s="78"/>
      <c r="P116" s="23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H116" s="36"/>
      <c r="AI116" s="36"/>
      <c r="AJ116" s="36"/>
      <c r="AK116" s="36"/>
      <c r="AL116" s="36"/>
      <c r="AM116" s="36"/>
      <c r="AO116" s="36"/>
      <c r="AP116" s="36"/>
      <c r="AQ116" s="36"/>
      <c r="AR116" s="23"/>
      <c r="AS116" s="36"/>
      <c r="AT116" s="36"/>
      <c r="AU116" s="36"/>
      <c r="AV116" s="36"/>
      <c r="AW116" s="36"/>
      <c r="AX116" s="36"/>
      <c r="AZ116" s="36"/>
      <c r="BA116" s="36"/>
      <c r="BB116" s="36"/>
      <c r="BC116" s="23"/>
      <c r="BD116" s="23"/>
      <c r="BE116" s="23"/>
      <c r="BF116" s="23"/>
      <c r="BG116" s="23"/>
      <c r="BH116" s="23"/>
      <c r="BI116" s="23"/>
    </row>
    <row r="117" spans="1:61" x14ac:dyDescent="0.2">
      <c r="A117" s="23"/>
      <c r="B117" s="23"/>
      <c r="C117" s="46"/>
      <c r="D117" s="46"/>
      <c r="E117" s="46"/>
      <c r="F117" s="34"/>
      <c r="G117" s="36"/>
      <c r="H117" s="23"/>
      <c r="I117" s="23"/>
      <c r="J117" s="23"/>
      <c r="K117" s="23"/>
      <c r="L117" s="23"/>
      <c r="M117" s="36"/>
      <c r="O117" s="78"/>
      <c r="P117" s="23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H117" s="36"/>
      <c r="AI117" s="36"/>
      <c r="AJ117" s="36"/>
      <c r="AK117" s="36"/>
      <c r="AL117" s="36"/>
      <c r="AM117" s="36"/>
      <c r="AO117" s="36"/>
      <c r="AP117" s="36"/>
      <c r="AQ117" s="36"/>
      <c r="AR117" s="23"/>
      <c r="AS117" s="36"/>
      <c r="AT117" s="36"/>
      <c r="AU117" s="36"/>
      <c r="AV117" s="36"/>
      <c r="AW117" s="36"/>
      <c r="AX117" s="36"/>
      <c r="AZ117" s="36"/>
      <c r="BA117" s="36"/>
      <c r="BB117" s="36"/>
      <c r="BC117" s="23"/>
      <c r="BD117" s="23"/>
      <c r="BE117" s="23"/>
      <c r="BF117" s="23"/>
      <c r="BG117" s="23"/>
      <c r="BH117" s="23"/>
      <c r="BI117" s="23"/>
    </row>
    <row r="118" spans="1:61" x14ac:dyDescent="0.2">
      <c r="A118" s="23"/>
      <c r="B118" s="23"/>
      <c r="C118" s="46"/>
      <c r="D118" s="46"/>
      <c r="E118" s="46"/>
      <c r="F118" s="34"/>
      <c r="G118" s="36"/>
      <c r="H118" s="23"/>
      <c r="I118" s="23"/>
      <c r="J118" s="23"/>
      <c r="K118" s="23"/>
      <c r="L118" s="23"/>
      <c r="M118" s="36"/>
      <c r="O118" s="78"/>
      <c r="P118" s="23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H118" s="36"/>
      <c r="AI118" s="36"/>
      <c r="AJ118" s="36"/>
      <c r="AK118" s="36"/>
      <c r="AL118" s="36"/>
      <c r="AM118" s="36"/>
      <c r="AO118" s="36"/>
      <c r="AP118" s="36"/>
      <c r="AQ118" s="36"/>
      <c r="AR118" s="23"/>
      <c r="AS118" s="36"/>
      <c r="AT118" s="36"/>
      <c r="AU118" s="36"/>
      <c r="AV118" s="36"/>
      <c r="AW118" s="36"/>
      <c r="AX118" s="36"/>
      <c r="AZ118" s="36"/>
      <c r="BA118" s="36"/>
      <c r="BB118" s="36"/>
      <c r="BC118" s="23"/>
      <c r="BD118" s="23"/>
      <c r="BE118" s="23"/>
      <c r="BF118" s="23"/>
      <c r="BG118" s="23"/>
      <c r="BH118" s="23"/>
      <c r="BI118" s="23"/>
    </row>
    <row r="119" spans="1:61" x14ac:dyDescent="0.2">
      <c r="A119" s="23"/>
      <c r="B119" s="23"/>
      <c r="C119" s="46"/>
      <c r="D119" s="46"/>
      <c r="E119" s="46"/>
      <c r="F119" s="34"/>
      <c r="G119" s="36"/>
      <c r="H119" s="23"/>
      <c r="I119" s="23"/>
      <c r="J119" s="23"/>
      <c r="K119" s="23"/>
      <c r="L119" s="23"/>
      <c r="M119" s="36"/>
      <c r="N119" s="36"/>
      <c r="O119" s="78"/>
      <c r="P119" s="23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H119" s="36"/>
      <c r="AI119" s="36"/>
      <c r="AJ119" s="36"/>
      <c r="AK119" s="36"/>
      <c r="AL119" s="36"/>
      <c r="AM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Z119" s="36"/>
      <c r="BA119" s="36"/>
      <c r="BB119" s="36"/>
      <c r="BC119" s="23"/>
      <c r="BD119" s="23"/>
      <c r="BE119" s="23"/>
      <c r="BF119" s="23"/>
      <c r="BG119" s="23"/>
      <c r="BH119" s="23"/>
      <c r="BI119" s="23"/>
    </row>
    <row r="120" spans="1:61" x14ac:dyDescent="0.2">
      <c r="A120" s="23"/>
      <c r="B120" s="23"/>
      <c r="C120" s="46"/>
      <c r="D120" s="46"/>
      <c r="E120" s="46"/>
      <c r="F120" s="34"/>
      <c r="G120" s="36"/>
      <c r="H120" s="23"/>
      <c r="I120" s="23"/>
      <c r="J120" s="23"/>
      <c r="K120" s="23"/>
      <c r="L120" s="23"/>
      <c r="M120" s="36"/>
      <c r="N120" s="36"/>
      <c r="O120" s="78"/>
      <c r="P120" s="23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H120" s="36"/>
      <c r="AI120" s="36"/>
      <c r="AJ120" s="36"/>
      <c r="AK120" s="36"/>
      <c r="AL120" s="36"/>
      <c r="AM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Z120" s="36"/>
      <c r="BA120" s="36"/>
      <c r="BB120" s="36"/>
      <c r="BC120" s="23"/>
      <c r="BD120" s="23"/>
      <c r="BE120" s="23"/>
      <c r="BF120" s="23"/>
      <c r="BG120" s="23"/>
      <c r="BH120" s="23"/>
      <c r="BI120" s="23"/>
    </row>
    <row r="121" spans="1:61" x14ac:dyDescent="0.2">
      <c r="A121" s="23"/>
      <c r="B121" s="23"/>
      <c r="C121" s="46"/>
      <c r="D121" s="46"/>
      <c r="E121" s="46"/>
      <c r="F121" s="34"/>
      <c r="G121" s="36"/>
      <c r="H121" s="23"/>
      <c r="I121" s="23"/>
      <c r="J121" s="23"/>
      <c r="K121" s="23"/>
      <c r="L121" s="23"/>
      <c r="M121" s="36"/>
      <c r="N121" s="36"/>
      <c r="O121" s="78"/>
      <c r="P121" s="23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H121" s="36"/>
      <c r="AI121" s="36"/>
      <c r="AJ121" s="36"/>
      <c r="AK121" s="36"/>
      <c r="AL121" s="36"/>
      <c r="AM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Z121" s="36"/>
      <c r="BA121" s="36"/>
      <c r="BB121" s="36"/>
      <c r="BC121" s="23"/>
      <c r="BD121" s="23"/>
      <c r="BE121" s="23"/>
      <c r="BF121" s="23"/>
      <c r="BG121" s="23"/>
      <c r="BH121" s="23"/>
      <c r="BI121" s="23"/>
    </row>
    <row r="122" spans="1:61" x14ac:dyDescent="0.2">
      <c r="A122" s="23"/>
      <c r="B122" s="23"/>
      <c r="C122" s="46"/>
      <c r="D122" s="46"/>
      <c r="E122" s="46"/>
      <c r="F122" s="34"/>
      <c r="G122" s="36"/>
      <c r="H122" s="23"/>
      <c r="I122" s="23"/>
      <c r="J122" s="23"/>
      <c r="K122" s="23"/>
      <c r="L122" s="23"/>
      <c r="M122" s="36"/>
      <c r="N122" s="36"/>
      <c r="O122" s="78"/>
      <c r="P122" s="23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H122" s="36"/>
      <c r="AI122" s="36"/>
      <c r="AJ122" s="36"/>
      <c r="AK122" s="36"/>
      <c r="AL122" s="36"/>
      <c r="AM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Z122" s="36"/>
      <c r="BA122" s="36"/>
      <c r="BB122" s="36"/>
      <c r="BC122" s="23"/>
      <c r="BD122" s="23"/>
      <c r="BE122" s="23"/>
      <c r="BF122" s="23"/>
      <c r="BG122" s="23"/>
      <c r="BH122" s="23"/>
      <c r="BI122" s="23"/>
    </row>
    <row r="123" spans="1:61" x14ac:dyDescent="0.2">
      <c r="A123" s="23"/>
      <c r="B123" s="23"/>
      <c r="C123" s="46"/>
      <c r="D123" s="46"/>
      <c r="E123" s="46"/>
      <c r="F123" s="34"/>
      <c r="G123" s="36"/>
      <c r="H123" s="23"/>
      <c r="I123" s="23"/>
      <c r="J123" s="23"/>
      <c r="K123" s="23"/>
      <c r="L123" s="23"/>
      <c r="M123" s="36"/>
      <c r="N123" s="36"/>
      <c r="O123" s="78"/>
      <c r="P123" s="23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H123" s="36"/>
      <c r="AI123" s="36"/>
      <c r="AJ123" s="36"/>
      <c r="AK123" s="36"/>
      <c r="AL123" s="36"/>
      <c r="AM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Z123" s="36"/>
      <c r="BA123" s="36"/>
      <c r="BB123" s="36"/>
      <c r="BC123" s="23"/>
      <c r="BD123" s="23"/>
      <c r="BE123" s="23"/>
      <c r="BF123" s="23"/>
      <c r="BG123" s="23"/>
      <c r="BH123" s="23"/>
      <c r="BI123" s="23"/>
    </row>
    <row r="124" spans="1:61" x14ac:dyDescent="0.2">
      <c r="A124" s="23"/>
      <c r="B124" s="23"/>
      <c r="C124" s="46"/>
      <c r="D124" s="46"/>
      <c r="E124" s="46"/>
      <c r="F124" s="34"/>
      <c r="G124" s="36"/>
      <c r="H124" s="23"/>
      <c r="I124" s="23"/>
      <c r="J124" s="23"/>
      <c r="K124" s="23"/>
      <c r="L124" s="23"/>
      <c r="M124" s="36"/>
      <c r="N124" s="36"/>
      <c r="O124" s="78"/>
      <c r="P124" s="23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H124" s="36"/>
      <c r="AI124" s="36"/>
      <c r="AJ124" s="36"/>
      <c r="AK124" s="36"/>
      <c r="AL124" s="36"/>
      <c r="AM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Z124" s="36"/>
      <c r="BA124" s="36"/>
      <c r="BB124" s="36"/>
      <c r="BC124" s="23"/>
      <c r="BD124" s="23"/>
      <c r="BE124" s="23"/>
      <c r="BF124" s="23"/>
      <c r="BG124" s="23"/>
      <c r="BH124" s="23"/>
      <c r="BI124" s="23"/>
    </row>
    <row r="125" spans="1:61" x14ac:dyDescent="0.2">
      <c r="A125" s="23"/>
      <c r="B125" s="23"/>
      <c r="C125" s="46"/>
      <c r="D125" s="46"/>
      <c r="E125" s="46"/>
      <c r="F125" s="34"/>
      <c r="G125" s="36"/>
      <c r="H125" s="23"/>
      <c r="I125" s="23"/>
      <c r="J125" s="23"/>
      <c r="K125" s="23"/>
      <c r="L125" s="23"/>
      <c r="M125" s="36"/>
      <c r="N125" s="36"/>
      <c r="O125" s="78"/>
      <c r="P125" s="23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H125" s="36"/>
      <c r="AI125" s="36"/>
      <c r="AJ125" s="36"/>
      <c r="AK125" s="36"/>
      <c r="AL125" s="36"/>
      <c r="AM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Z125" s="36"/>
      <c r="BA125" s="36"/>
      <c r="BB125" s="36"/>
      <c r="BC125" s="23"/>
      <c r="BD125" s="23"/>
      <c r="BE125" s="23"/>
      <c r="BF125" s="23"/>
      <c r="BG125" s="23"/>
      <c r="BH125" s="23"/>
      <c r="BI125" s="23"/>
    </row>
    <row r="126" spans="1:61" x14ac:dyDescent="0.2">
      <c r="A126" s="23"/>
      <c r="B126" s="23"/>
      <c r="C126" s="46"/>
      <c r="D126" s="46"/>
      <c r="E126" s="46"/>
      <c r="F126" s="34"/>
      <c r="G126" s="36"/>
      <c r="H126" s="23"/>
      <c r="I126" s="23"/>
      <c r="J126" s="23"/>
      <c r="K126" s="23"/>
      <c r="L126" s="23"/>
      <c r="M126" s="36"/>
      <c r="N126" s="36"/>
      <c r="O126" s="78"/>
      <c r="P126" s="23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H126" s="36"/>
      <c r="AI126" s="36"/>
      <c r="AJ126" s="36"/>
      <c r="AK126" s="36"/>
      <c r="AL126" s="36"/>
      <c r="AM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Z126" s="36"/>
      <c r="BA126" s="36"/>
      <c r="BB126" s="36"/>
      <c r="BC126" s="23"/>
      <c r="BD126" s="23"/>
      <c r="BE126" s="23"/>
      <c r="BF126" s="23"/>
      <c r="BG126" s="23"/>
      <c r="BH126" s="23"/>
      <c r="BI126" s="23"/>
    </row>
    <row r="127" spans="1:61" x14ac:dyDescent="0.2">
      <c r="A127" s="23"/>
      <c r="B127" s="23"/>
      <c r="C127" s="46"/>
      <c r="D127" s="46"/>
      <c r="E127" s="46"/>
      <c r="F127" s="34"/>
      <c r="G127" s="36"/>
      <c r="H127" s="23"/>
      <c r="I127" s="23"/>
      <c r="J127" s="23"/>
      <c r="K127" s="23"/>
      <c r="L127" s="23"/>
      <c r="M127" s="36"/>
      <c r="N127" s="36"/>
      <c r="O127" s="78"/>
      <c r="P127" s="23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H127" s="36"/>
      <c r="AI127" s="36"/>
      <c r="AJ127" s="36"/>
      <c r="AK127" s="36"/>
      <c r="AL127" s="36"/>
      <c r="AM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Z127" s="36"/>
      <c r="BA127" s="36"/>
      <c r="BB127" s="36"/>
      <c r="BC127" s="23"/>
      <c r="BD127" s="23"/>
      <c r="BE127" s="23"/>
      <c r="BF127" s="23"/>
      <c r="BG127" s="23"/>
      <c r="BH127" s="23"/>
      <c r="BI127" s="23"/>
    </row>
    <row r="128" spans="1:61" x14ac:dyDescent="0.2">
      <c r="A128" s="23"/>
      <c r="B128" s="23"/>
      <c r="C128" s="46"/>
      <c r="D128" s="46"/>
      <c r="E128" s="46"/>
      <c r="F128" s="34"/>
      <c r="G128" s="36"/>
      <c r="H128" s="23"/>
      <c r="I128" s="23"/>
      <c r="J128" s="23"/>
      <c r="K128" s="23"/>
      <c r="L128" s="23"/>
      <c r="M128" s="36"/>
      <c r="N128" s="36"/>
      <c r="O128" s="78"/>
      <c r="P128" s="23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H128" s="36"/>
      <c r="AI128" s="36"/>
      <c r="AJ128" s="36"/>
      <c r="AK128" s="36"/>
      <c r="AL128" s="36"/>
      <c r="AM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Z128" s="36"/>
      <c r="BA128" s="36"/>
      <c r="BB128" s="36"/>
      <c r="BC128" s="23"/>
      <c r="BD128" s="23"/>
      <c r="BE128" s="23"/>
      <c r="BF128" s="23"/>
      <c r="BG128" s="23"/>
      <c r="BH128" s="23"/>
      <c r="BI128" s="23"/>
    </row>
    <row r="129" spans="1:61" x14ac:dyDescent="0.2">
      <c r="A129" s="23"/>
      <c r="B129" s="23"/>
      <c r="C129" s="46"/>
      <c r="D129" s="46"/>
      <c r="E129" s="46"/>
      <c r="F129" s="34"/>
      <c r="G129" s="34"/>
      <c r="H129" s="23"/>
      <c r="I129" s="23"/>
      <c r="J129" s="23"/>
      <c r="K129" s="23"/>
      <c r="L129" s="23"/>
      <c r="M129" s="36"/>
      <c r="N129" s="36"/>
      <c r="O129" s="78"/>
      <c r="P129" s="23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H129" s="36"/>
      <c r="AI129" s="36"/>
      <c r="AJ129" s="36"/>
      <c r="AK129" s="36"/>
      <c r="AL129" s="36"/>
      <c r="AM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Z129" s="36"/>
      <c r="BA129" s="36"/>
      <c r="BB129" s="36"/>
      <c r="BC129" s="23"/>
      <c r="BD129" s="23"/>
      <c r="BE129" s="23"/>
      <c r="BF129" s="23"/>
      <c r="BG129" s="23"/>
      <c r="BH129" s="23"/>
      <c r="BI129" s="23"/>
    </row>
    <row r="130" spans="1:61" x14ac:dyDescent="0.2">
      <c r="A130" s="23"/>
      <c r="B130" s="23"/>
      <c r="C130" s="46"/>
      <c r="D130" s="46"/>
      <c r="E130" s="46"/>
      <c r="F130" s="34"/>
      <c r="G130" s="36"/>
      <c r="H130" s="23"/>
      <c r="I130" s="23"/>
      <c r="J130" s="23"/>
      <c r="K130" s="23"/>
      <c r="L130" s="23"/>
      <c r="M130" s="36"/>
      <c r="N130" s="36"/>
      <c r="O130" s="78"/>
      <c r="P130" s="23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H130" s="36"/>
      <c r="AI130" s="36"/>
      <c r="AJ130" s="36"/>
      <c r="AK130" s="36"/>
      <c r="AL130" s="36"/>
      <c r="AM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Z130" s="36"/>
      <c r="BA130" s="36"/>
      <c r="BB130" s="36"/>
      <c r="BC130" s="23"/>
      <c r="BD130" s="23"/>
      <c r="BE130" s="23"/>
      <c r="BF130" s="23"/>
      <c r="BG130" s="23"/>
      <c r="BH130" s="23"/>
      <c r="BI130" s="23"/>
    </row>
    <row r="131" spans="1:61" x14ac:dyDescent="0.2">
      <c r="A131" s="23"/>
      <c r="B131" s="23"/>
      <c r="C131" s="46"/>
      <c r="D131" s="46"/>
      <c r="E131" s="46"/>
      <c r="F131" s="34"/>
      <c r="G131" s="36"/>
      <c r="H131" s="23"/>
      <c r="I131" s="23"/>
      <c r="J131" s="23"/>
      <c r="K131" s="23"/>
      <c r="L131" s="23"/>
      <c r="M131" s="36"/>
      <c r="N131" s="36"/>
      <c r="O131" s="78"/>
      <c r="P131" s="23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H131" s="36"/>
      <c r="AI131" s="36"/>
      <c r="AJ131" s="36"/>
      <c r="AK131" s="36"/>
      <c r="AL131" s="36"/>
      <c r="AM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Z131" s="36"/>
      <c r="BA131" s="36"/>
      <c r="BB131" s="36"/>
      <c r="BC131" s="23"/>
      <c r="BD131" s="23"/>
      <c r="BE131" s="23"/>
      <c r="BF131" s="23"/>
      <c r="BG131" s="23"/>
      <c r="BH131" s="23"/>
      <c r="BI131" s="23"/>
    </row>
    <row r="132" spans="1:61" x14ac:dyDescent="0.2">
      <c r="A132" s="23"/>
      <c r="B132" s="23"/>
      <c r="C132" s="46"/>
      <c r="D132" s="46"/>
      <c r="E132" s="46"/>
      <c r="F132" s="34"/>
      <c r="G132" s="34"/>
      <c r="H132" s="23"/>
      <c r="I132" s="23"/>
      <c r="J132" s="23"/>
      <c r="K132" s="23"/>
      <c r="L132" s="23"/>
      <c r="M132" s="36"/>
      <c r="N132" s="36"/>
      <c r="O132" s="78"/>
      <c r="P132" s="23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H132" s="36"/>
      <c r="AI132" s="36"/>
      <c r="AJ132" s="36"/>
      <c r="AK132" s="36"/>
      <c r="AL132" s="36"/>
      <c r="AM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Z132" s="36"/>
      <c r="BA132" s="36"/>
      <c r="BB132" s="36"/>
      <c r="BC132" s="23"/>
      <c r="BD132" s="23"/>
      <c r="BE132" s="23"/>
      <c r="BF132" s="23"/>
      <c r="BG132" s="23"/>
      <c r="BH132" s="23"/>
      <c r="BI132" s="23"/>
    </row>
    <row r="133" spans="1:61" x14ac:dyDescent="0.2">
      <c r="A133" s="23"/>
      <c r="B133" s="23"/>
      <c r="C133" s="46"/>
      <c r="D133" s="46"/>
      <c r="E133" s="46"/>
      <c r="F133" s="34"/>
      <c r="G133" s="34"/>
      <c r="H133" s="23"/>
      <c r="I133" s="23"/>
      <c r="J133" s="23"/>
      <c r="K133" s="23"/>
      <c r="L133" s="23"/>
      <c r="M133" s="36"/>
      <c r="N133" s="36"/>
      <c r="O133" s="78"/>
      <c r="P133" s="23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H133" s="36"/>
      <c r="AI133" s="36"/>
      <c r="AJ133" s="36"/>
      <c r="AK133" s="36"/>
      <c r="AL133" s="36"/>
      <c r="AM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Z133" s="36"/>
      <c r="BA133" s="36"/>
      <c r="BB133" s="36"/>
      <c r="BC133" s="23"/>
      <c r="BD133" s="23"/>
      <c r="BE133" s="23"/>
      <c r="BF133" s="23"/>
      <c r="BG133" s="23"/>
      <c r="BH133" s="23"/>
      <c r="BI133" s="23"/>
    </row>
    <row r="134" spans="1:61" x14ac:dyDescent="0.2">
      <c r="A134" s="23"/>
      <c r="B134" s="23"/>
      <c r="C134" s="46"/>
      <c r="D134" s="46"/>
      <c r="E134" s="46"/>
      <c r="F134" s="34"/>
      <c r="G134" s="36"/>
      <c r="H134" s="23"/>
      <c r="I134" s="23"/>
      <c r="J134" s="23"/>
      <c r="K134" s="23"/>
      <c r="L134" s="23"/>
      <c r="M134" s="23"/>
      <c r="O134" s="78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5"/>
      <c r="AA134" s="25"/>
      <c r="AB134" s="25"/>
      <c r="AC134" s="25"/>
      <c r="AD134" s="25"/>
      <c r="AE134" s="25"/>
      <c r="AF134" s="25"/>
      <c r="AH134" s="45"/>
      <c r="AI134" s="45"/>
      <c r="AJ134" s="45"/>
      <c r="AK134" s="45"/>
      <c r="AL134" s="45"/>
      <c r="AM134" s="45"/>
      <c r="AN134" s="25"/>
      <c r="AO134" s="80"/>
      <c r="AP134" s="80"/>
      <c r="AQ134" s="80"/>
      <c r="AR134" s="23"/>
      <c r="AS134" s="45"/>
      <c r="AT134" s="45"/>
      <c r="AU134" s="45"/>
      <c r="AV134" s="45"/>
      <c r="AW134" s="45"/>
      <c r="AX134" s="45"/>
      <c r="AY134" s="25"/>
      <c r="AZ134" s="80"/>
      <c r="BA134" s="80"/>
      <c r="BB134" s="80"/>
      <c r="BC134" s="23"/>
      <c r="BD134" s="23"/>
      <c r="BE134" s="23"/>
      <c r="BF134" s="23"/>
      <c r="BG134" s="23"/>
      <c r="BH134" s="23"/>
      <c r="BI134" s="23"/>
    </row>
    <row r="135" spans="1:61" x14ac:dyDescent="0.2">
      <c r="A135" s="23"/>
      <c r="B135" s="23"/>
      <c r="C135" s="46"/>
      <c r="D135" s="46"/>
      <c r="E135" s="46"/>
      <c r="F135" s="34"/>
      <c r="G135" s="36"/>
      <c r="H135" s="23"/>
      <c r="I135" s="23"/>
      <c r="J135" s="23"/>
      <c r="K135" s="23"/>
      <c r="L135" s="23"/>
      <c r="M135" s="23"/>
      <c r="O135" s="78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5"/>
      <c r="AA135" s="25"/>
      <c r="AB135" s="25"/>
      <c r="AC135" s="25"/>
      <c r="AD135" s="25"/>
      <c r="AE135" s="25"/>
      <c r="AF135" s="25"/>
      <c r="AH135" s="45"/>
      <c r="AI135" s="45"/>
      <c r="AJ135" s="45"/>
      <c r="AK135" s="45"/>
      <c r="AL135" s="45"/>
      <c r="AM135" s="45"/>
      <c r="AN135" s="25"/>
      <c r="AO135" s="80"/>
      <c r="AP135" s="80"/>
      <c r="AQ135" s="80"/>
      <c r="AR135" s="23"/>
      <c r="AS135" s="45"/>
      <c r="AT135" s="45"/>
      <c r="AU135" s="45"/>
      <c r="AV135" s="45"/>
      <c r="AW135" s="45"/>
      <c r="AX135" s="45"/>
      <c r="AY135" s="25"/>
      <c r="AZ135" s="80"/>
      <c r="BA135" s="80"/>
      <c r="BB135" s="80"/>
      <c r="BC135" s="23"/>
      <c r="BD135" s="23"/>
      <c r="BE135" s="23"/>
      <c r="BF135" s="23"/>
      <c r="BG135" s="23"/>
      <c r="BH135" s="23"/>
      <c r="BI135" s="23"/>
    </row>
    <row r="136" spans="1:61" x14ac:dyDescent="0.2">
      <c r="A136" s="23"/>
      <c r="B136" s="23"/>
      <c r="C136" s="46"/>
      <c r="D136" s="46"/>
      <c r="E136" s="46"/>
      <c r="F136" s="34"/>
      <c r="G136" s="36"/>
      <c r="H136" s="23"/>
      <c r="I136" s="23"/>
      <c r="J136" s="23"/>
      <c r="K136" s="23"/>
      <c r="L136" s="23"/>
      <c r="M136" s="23"/>
      <c r="O136" s="78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5"/>
      <c r="AA136" s="25"/>
      <c r="AB136" s="25"/>
      <c r="AC136" s="25"/>
      <c r="AD136" s="25"/>
      <c r="AE136" s="25"/>
      <c r="AF136" s="25"/>
      <c r="AH136" s="45"/>
      <c r="AI136" s="45"/>
      <c r="AJ136" s="45"/>
      <c r="AK136" s="45"/>
      <c r="AL136" s="45"/>
      <c r="AM136" s="45"/>
      <c r="AN136" s="25"/>
      <c r="AO136" s="80"/>
      <c r="AP136" s="80"/>
      <c r="AQ136" s="80"/>
      <c r="AR136" s="23"/>
      <c r="AS136" s="45"/>
      <c r="AT136" s="45"/>
      <c r="AU136" s="45"/>
      <c r="AV136" s="45"/>
      <c r="AW136" s="45"/>
      <c r="AX136" s="45"/>
      <c r="AY136" s="25"/>
      <c r="AZ136" s="80"/>
      <c r="BA136" s="80"/>
      <c r="BB136" s="80"/>
      <c r="BC136" s="23"/>
      <c r="BD136" s="23"/>
      <c r="BE136" s="23"/>
      <c r="BF136" s="23"/>
      <c r="BG136" s="23"/>
      <c r="BH136" s="23"/>
      <c r="BI136" s="23"/>
    </row>
    <row r="137" spans="1:61" x14ac:dyDescent="0.2">
      <c r="A137" s="23"/>
      <c r="B137" s="23"/>
      <c r="C137" s="46"/>
      <c r="D137" s="46"/>
      <c r="E137" s="46"/>
      <c r="F137" s="34"/>
      <c r="G137" s="36"/>
      <c r="H137" s="23"/>
      <c r="I137" s="23"/>
      <c r="J137" s="23"/>
      <c r="K137" s="23"/>
      <c r="L137" s="23"/>
      <c r="M137" s="23"/>
      <c r="O137" s="78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5"/>
      <c r="AA137" s="25"/>
      <c r="AB137" s="25"/>
      <c r="AC137" s="25"/>
      <c r="AD137" s="25"/>
      <c r="AE137" s="25"/>
      <c r="AF137" s="25"/>
      <c r="AH137" s="45"/>
      <c r="AI137" s="45"/>
      <c r="AJ137" s="45"/>
      <c r="AK137" s="45"/>
      <c r="AL137" s="45"/>
      <c r="AM137" s="45"/>
      <c r="AN137" s="25"/>
      <c r="AO137" s="45"/>
      <c r="AP137" s="45"/>
      <c r="AQ137" s="45"/>
      <c r="AR137" s="23"/>
      <c r="AS137" s="45"/>
      <c r="AT137" s="45"/>
      <c r="AU137" s="45"/>
      <c r="AV137" s="45"/>
      <c r="AW137" s="45"/>
      <c r="AX137" s="45"/>
      <c r="AY137" s="25"/>
      <c r="AZ137" s="80"/>
      <c r="BA137" s="80"/>
      <c r="BB137" s="80"/>
      <c r="BC137" s="23"/>
      <c r="BD137" s="23"/>
      <c r="BE137" s="23"/>
      <c r="BF137" s="23"/>
      <c r="BG137" s="23"/>
      <c r="BH137" s="23"/>
      <c r="BI137" s="23"/>
    </row>
    <row r="138" spans="1:61" x14ac:dyDescent="0.2">
      <c r="A138" s="23"/>
      <c r="B138" s="23"/>
      <c r="C138" s="46"/>
      <c r="D138" s="46"/>
      <c r="E138" s="46"/>
      <c r="F138" s="34"/>
      <c r="G138" s="36"/>
      <c r="H138" s="23"/>
      <c r="I138" s="23"/>
      <c r="J138" s="23"/>
      <c r="K138" s="23"/>
      <c r="L138" s="23"/>
      <c r="M138" s="23"/>
      <c r="O138" s="78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5"/>
      <c r="AA138" s="25"/>
      <c r="AB138" s="25"/>
      <c r="AC138" s="25"/>
      <c r="AD138" s="25"/>
      <c r="AE138" s="25"/>
      <c r="AF138" s="25"/>
      <c r="AH138" s="45"/>
      <c r="AI138" s="45"/>
      <c r="AJ138" s="45"/>
      <c r="AK138" s="45"/>
      <c r="AL138" s="45"/>
      <c r="AM138" s="45"/>
      <c r="AN138" s="25"/>
      <c r="AO138" s="80"/>
      <c r="AP138" s="80"/>
      <c r="AQ138" s="80"/>
      <c r="AR138" s="23"/>
      <c r="AS138" s="45"/>
      <c r="AT138" s="45"/>
      <c r="AU138" s="45"/>
      <c r="AV138" s="45"/>
      <c r="AW138" s="45"/>
      <c r="AX138" s="45"/>
      <c r="AY138" s="25"/>
      <c r="AZ138" s="80"/>
      <c r="BA138" s="80"/>
      <c r="BB138" s="80"/>
      <c r="BC138" s="23"/>
      <c r="BD138" s="23"/>
      <c r="BE138" s="23"/>
      <c r="BF138" s="23"/>
      <c r="BG138" s="23"/>
      <c r="BH138" s="23"/>
      <c r="BI138" s="23"/>
    </row>
    <row r="139" spans="1:61" x14ac:dyDescent="0.2">
      <c r="A139" s="23"/>
      <c r="B139" s="23"/>
      <c r="C139" s="46"/>
      <c r="D139" s="46"/>
      <c r="E139" s="46"/>
      <c r="F139" s="34"/>
      <c r="G139" s="36"/>
      <c r="H139" s="23"/>
      <c r="I139" s="23"/>
      <c r="J139" s="23"/>
      <c r="K139" s="23"/>
      <c r="L139" s="23"/>
      <c r="M139" s="23"/>
      <c r="O139" s="78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5"/>
      <c r="AA139" s="25"/>
      <c r="AB139" s="25"/>
      <c r="AC139" s="25"/>
      <c r="AD139" s="25"/>
      <c r="AE139" s="25"/>
      <c r="AF139" s="25"/>
      <c r="AH139" s="45"/>
      <c r="AI139" s="45"/>
      <c r="AJ139" s="45"/>
      <c r="AK139" s="45"/>
      <c r="AL139" s="45"/>
      <c r="AM139" s="45"/>
      <c r="AN139" s="25"/>
      <c r="AO139" s="80"/>
      <c r="AP139" s="80"/>
      <c r="AQ139" s="80"/>
      <c r="AR139" s="23"/>
      <c r="AS139" s="45"/>
      <c r="AT139" s="45"/>
      <c r="AU139" s="45"/>
      <c r="AV139" s="45"/>
      <c r="AW139" s="45"/>
      <c r="AX139" s="45"/>
      <c r="AY139" s="25"/>
      <c r="AZ139" s="80"/>
      <c r="BA139" s="80"/>
      <c r="BB139" s="80"/>
      <c r="BC139" s="23"/>
      <c r="BD139" s="23"/>
      <c r="BE139" s="23"/>
      <c r="BF139" s="23"/>
      <c r="BG139" s="23"/>
      <c r="BH139" s="23"/>
      <c r="BI139" s="23"/>
    </row>
    <row r="140" spans="1:61" x14ac:dyDescent="0.2">
      <c r="A140" s="23"/>
      <c r="B140" s="23"/>
      <c r="C140" s="46"/>
      <c r="D140" s="46"/>
      <c r="E140" s="46"/>
      <c r="F140" s="34"/>
      <c r="G140" s="36"/>
      <c r="H140" s="23"/>
      <c r="I140" s="23"/>
      <c r="J140" s="23"/>
      <c r="K140" s="23"/>
      <c r="L140" s="23"/>
      <c r="M140" s="23"/>
      <c r="O140" s="78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5"/>
      <c r="AA140" s="25"/>
      <c r="AB140" s="25"/>
      <c r="AC140" s="25"/>
      <c r="AD140" s="25"/>
      <c r="AE140" s="25"/>
      <c r="AF140" s="25"/>
      <c r="AH140" s="45"/>
      <c r="AI140" s="45"/>
      <c r="AJ140" s="45"/>
      <c r="AK140" s="45"/>
      <c r="AL140" s="45"/>
      <c r="AM140" s="45"/>
      <c r="AN140" s="25"/>
      <c r="AO140" s="80"/>
      <c r="AP140" s="80"/>
      <c r="AQ140" s="80"/>
      <c r="AR140" s="23"/>
      <c r="AS140" s="45"/>
      <c r="AT140" s="45"/>
      <c r="AU140" s="45"/>
      <c r="AV140" s="45"/>
      <c r="AW140" s="45"/>
      <c r="AX140" s="45"/>
      <c r="AY140" s="25"/>
      <c r="AZ140" s="80"/>
      <c r="BA140" s="80"/>
      <c r="BB140" s="80"/>
      <c r="BC140" s="23"/>
      <c r="BD140" s="23"/>
      <c r="BE140" s="23"/>
      <c r="BF140" s="23"/>
      <c r="BG140" s="23"/>
      <c r="BH140" s="23"/>
      <c r="BI140" s="23"/>
    </row>
    <row r="141" spans="1:61" x14ac:dyDescent="0.2">
      <c r="A141" s="23"/>
      <c r="B141" s="23"/>
      <c r="C141" s="46"/>
      <c r="D141" s="46"/>
      <c r="E141" s="46"/>
      <c r="F141" s="34"/>
      <c r="G141" s="34"/>
      <c r="H141" s="23"/>
      <c r="I141" s="23"/>
      <c r="J141" s="23"/>
      <c r="K141" s="23"/>
      <c r="L141" s="23"/>
      <c r="M141" s="23"/>
      <c r="O141" s="78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5"/>
      <c r="AA141" s="25"/>
      <c r="AB141" s="25"/>
      <c r="AC141" s="25"/>
      <c r="AD141" s="25"/>
      <c r="AE141" s="25"/>
      <c r="AF141" s="25"/>
      <c r="AH141" s="45"/>
      <c r="AI141" s="45"/>
      <c r="AJ141" s="45"/>
      <c r="AK141" s="45"/>
      <c r="AL141" s="45"/>
      <c r="AM141" s="45"/>
      <c r="AN141" s="25"/>
      <c r="AO141" s="80"/>
      <c r="AP141" s="80"/>
      <c r="AQ141" s="80"/>
      <c r="AR141" s="23"/>
      <c r="AS141" s="45"/>
      <c r="AT141" s="45"/>
      <c r="AU141" s="45"/>
      <c r="AV141" s="45"/>
      <c r="AW141" s="45"/>
      <c r="AX141" s="45"/>
      <c r="AY141" s="25"/>
      <c r="AZ141" s="80"/>
      <c r="BA141" s="80"/>
      <c r="BB141" s="80"/>
      <c r="BC141" s="23"/>
      <c r="BD141" s="23"/>
      <c r="BE141" s="23"/>
      <c r="BF141" s="23"/>
      <c r="BG141" s="23"/>
      <c r="BH141" s="23"/>
      <c r="BI141" s="23"/>
    </row>
    <row r="142" spans="1:61" x14ac:dyDescent="0.2">
      <c r="A142" s="23"/>
      <c r="B142" s="23"/>
      <c r="C142" s="46"/>
      <c r="D142" s="46"/>
      <c r="E142" s="46"/>
      <c r="F142" s="34"/>
      <c r="G142" s="36"/>
      <c r="H142" s="23"/>
      <c r="I142" s="23"/>
      <c r="J142" s="23"/>
      <c r="K142" s="23"/>
      <c r="L142" s="23"/>
      <c r="M142" s="23"/>
      <c r="O142" s="78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5"/>
      <c r="AA142" s="25"/>
      <c r="AB142" s="25"/>
      <c r="AC142" s="25"/>
      <c r="AD142" s="25"/>
      <c r="AE142" s="25"/>
      <c r="AF142" s="25"/>
      <c r="AH142" s="45"/>
      <c r="AI142" s="45"/>
      <c r="AJ142" s="45"/>
      <c r="AK142" s="45"/>
      <c r="AL142" s="45"/>
      <c r="AM142" s="45"/>
      <c r="AN142" s="25"/>
      <c r="AO142" s="80"/>
      <c r="AP142" s="80"/>
      <c r="AQ142" s="80"/>
      <c r="AR142" s="23"/>
      <c r="AS142" s="45"/>
      <c r="AT142" s="45"/>
      <c r="AU142" s="45"/>
      <c r="AV142" s="45"/>
      <c r="AW142" s="45"/>
      <c r="AX142" s="45"/>
      <c r="AY142" s="25"/>
      <c r="AZ142" s="80"/>
      <c r="BA142" s="80"/>
      <c r="BB142" s="80"/>
      <c r="BC142" s="23"/>
      <c r="BD142" s="23"/>
      <c r="BE142" s="23"/>
      <c r="BF142" s="23"/>
      <c r="BG142" s="23"/>
      <c r="BH142" s="23"/>
      <c r="BI142" s="23"/>
    </row>
    <row r="143" spans="1:61" x14ac:dyDescent="0.2">
      <c r="A143" s="23"/>
      <c r="B143" s="23"/>
      <c r="C143" s="46"/>
      <c r="D143" s="46"/>
      <c r="E143" s="46"/>
      <c r="F143" s="34"/>
      <c r="G143" s="36"/>
      <c r="H143" s="23"/>
      <c r="I143" s="23"/>
      <c r="J143" s="23"/>
      <c r="K143" s="23"/>
      <c r="L143" s="23"/>
      <c r="M143" s="23"/>
      <c r="O143" s="78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5"/>
      <c r="AA143" s="25"/>
      <c r="AB143" s="25"/>
      <c r="AC143" s="25"/>
      <c r="AD143" s="25"/>
      <c r="AE143" s="25"/>
      <c r="AF143" s="25"/>
      <c r="AH143" s="45"/>
      <c r="AI143" s="45"/>
      <c r="AJ143" s="45"/>
      <c r="AK143" s="45"/>
      <c r="AL143" s="45"/>
      <c r="AM143" s="45"/>
      <c r="AN143" s="25"/>
      <c r="AO143" s="80"/>
      <c r="AP143" s="80"/>
      <c r="AQ143" s="80"/>
      <c r="AR143" s="23"/>
      <c r="AS143" s="45"/>
      <c r="AT143" s="45"/>
      <c r="AU143" s="45"/>
      <c r="AV143" s="45"/>
      <c r="AW143" s="45"/>
      <c r="AX143" s="45"/>
      <c r="AY143" s="25"/>
      <c r="AZ143" s="80"/>
      <c r="BA143" s="80"/>
      <c r="BB143" s="80"/>
      <c r="BC143" s="23"/>
      <c r="BD143" s="23"/>
      <c r="BE143" s="23"/>
      <c r="BF143" s="23"/>
      <c r="BG143" s="23"/>
      <c r="BH143" s="23"/>
      <c r="BI143" s="23"/>
    </row>
    <row r="144" spans="1:61" x14ac:dyDescent="0.2">
      <c r="A144" s="23"/>
      <c r="B144" s="23"/>
      <c r="C144" s="46"/>
      <c r="D144" s="46"/>
      <c r="E144" s="46"/>
      <c r="F144" s="34"/>
      <c r="G144" s="36"/>
      <c r="H144" s="23"/>
      <c r="I144" s="23"/>
      <c r="J144" s="23"/>
      <c r="K144" s="23"/>
      <c r="L144" s="23"/>
      <c r="M144" s="23"/>
      <c r="O144" s="78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5"/>
      <c r="AA144" s="25"/>
      <c r="AB144" s="25"/>
      <c r="AC144" s="25"/>
      <c r="AD144" s="25"/>
      <c r="AE144" s="25"/>
      <c r="AF144" s="25"/>
      <c r="AH144" s="45"/>
      <c r="AI144" s="45"/>
      <c r="AJ144" s="45"/>
      <c r="AK144" s="45"/>
      <c r="AL144" s="45"/>
      <c r="AM144" s="45"/>
      <c r="AN144" s="25"/>
      <c r="AO144" s="80"/>
      <c r="AP144" s="80"/>
      <c r="AQ144" s="80"/>
      <c r="AR144" s="23"/>
      <c r="AS144" s="45"/>
      <c r="AT144" s="45"/>
      <c r="AU144" s="45"/>
      <c r="AV144" s="45"/>
      <c r="AW144" s="45"/>
      <c r="AX144" s="45"/>
      <c r="AY144" s="25"/>
      <c r="AZ144" s="80"/>
      <c r="BA144" s="80"/>
      <c r="BB144" s="80"/>
      <c r="BC144" s="23"/>
      <c r="BD144" s="23"/>
      <c r="BE144" s="23"/>
      <c r="BF144" s="23"/>
      <c r="BG144" s="23"/>
      <c r="BH144" s="23"/>
      <c r="BI144" s="23"/>
    </row>
    <row r="145" spans="1:61" x14ac:dyDescent="0.2">
      <c r="A145" s="23"/>
      <c r="B145" s="23"/>
      <c r="C145" s="46"/>
      <c r="D145" s="46"/>
      <c r="E145" s="46"/>
      <c r="F145" s="34"/>
      <c r="G145" s="36"/>
      <c r="H145" s="23"/>
      <c r="I145" s="23"/>
      <c r="J145" s="23"/>
      <c r="K145" s="23"/>
      <c r="L145" s="23"/>
      <c r="M145" s="23"/>
      <c r="O145" s="78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5"/>
      <c r="AA145" s="25"/>
      <c r="AB145" s="25"/>
      <c r="AC145" s="25"/>
      <c r="AD145" s="25"/>
      <c r="AE145" s="25"/>
      <c r="AF145" s="25"/>
      <c r="AH145" s="45"/>
      <c r="AI145" s="45"/>
      <c r="AJ145" s="45"/>
      <c r="AK145" s="45"/>
      <c r="AL145" s="45"/>
      <c r="AM145" s="45"/>
      <c r="AN145" s="25"/>
      <c r="AO145" s="80"/>
      <c r="AP145" s="80"/>
      <c r="AQ145" s="80"/>
      <c r="AR145" s="23"/>
      <c r="AS145" s="45"/>
      <c r="AT145" s="45"/>
      <c r="AU145" s="45"/>
      <c r="AV145" s="45"/>
      <c r="AW145" s="45"/>
      <c r="AX145" s="45"/>
      <c r="AY145" s="25"/>
      <c r="AZ145" s="80"/>
      <c r="BA145" s="80"/>
      <c r="BB145" s="80"/>
      <c r="BC145" s="23"/>
      <c r="BD145" s="23"/>
      <c r="BE145" s="23"/>
      <c r="BF145" s="23"/>
      <c r="BG145" s="23"/>
      <c r="BH145" s="23"/>
      <c r="BI145" s="23"/>
    </row>
    <row r="146" spans="1:61" ht="15" customHeight="1" x14ac:dyDescent="0.2">
      <c r="A146" s="23"/>
      <c r="B146" s="23"/>
      <c r="C146" s="46"/>
      <c r="D146" s="46"/>
      <c r="E146" s="46"/>
      <c r="F146" s="34"/>
      <c r="G146" s="36"/>
      <c r="H146" s="23"/>
      <c r="I146" s="23"/>
      <c r="J146" s="23"/>
      <c r="K146" s="23"/>
      <c r="L146" s="23"/>
      <c r="M146" s="23"/>
      <c r="O146" s="78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5"/>
      <c r="AA146" s="25"/>
      <c r="AB146" s="25"/>
      <c r="AC146" s="25"/>
      <c r="AD146" s="25"/>
      <c r="AE146" s="25"/>
      <c r="AF146" s="25"/>
      <c r="AH146" s="45"/>
      <c r="AI146" s="45"/>
      <c r="AJ146" s="45"/>
      <c r="AK146" s="45"/>
      <c r="AL146" s="45"/>
      <c r="AM146" s="45"/>
      <c r="AN146" s="25"/>
      <c r="AO146" s="80"/>
      <c r="AP146" s="80"/>
      <c r="AQ146" s="80"/>
      <c r="AR146" s="23"/>
      <c r="AS146" s="45"/>
      <c r="AT146" s="45"/>
      <c r="AU146" s="45"/>
      <c r="AV146" s="45"/>
      <c r="AW146" s="45"/>
      <c r="AX146" s="45"/>
      <c r="AY146" s="25"/>
      <c r="AZ146" s="80"/>
      <c r="BA146" s="80"/>
      <c r="BB146" s="80"/>
      <c r="BC146" s="23"/>
      <c r="BD146" s="23"/>
      <c r="BE146" s="23"/>
      <c r="BF146" s="23"/>
      <c r="BG146" s="23"/>
      <c r="BH146" s="23"/>
      <c r="BI146" s="23"/>
    </row>
    <row r="147" spans="1:61" x14ac:dyDescent="0.2">
      <c r="A147" s="23"/>
      <c r="B147" s="23"/>
      <c r="C147" s="46"/>
      <c r="D147" s="46"/>
      <c r="E147" s="46"/>
      <c r="F147" s="34"/>
      <c r="G147" s="36"/>
      <c r="H147" s="23"/>
      <c r="I147" s="23"/>
      <c r="J147" s="23"/>
      <c r="K147" s="23"/>
      <c r="L147" s="23"/>
      <c r="M147" s="23"/>
      <c r="O147" s="78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5"/>
      <c r="AA147" s="25"/>
      <c r="AB147" s="25"/>
      <c r="AC147" s="25"/>
      <c r="AD147" s="25"/>
      <c r="AE147" s="25"/>
      <c r="AF147" s="25"/>
      <c r="AH147" s="45"/>
      <c r="AI147" s="45"/>
      <c r="AJ147" s="45"/>
      <c r="AK147" s="45"/>
      <c r="AL147" s="45"/>
      <c r="AM147" s="45"/>
      <c r="AN147" s="25"/>
      <c r="AO147" s="80"/>
      <c r="AP147" s="80"/>
      <c r="AQ147" s="80"/>
      <c r="AR147" s="23"/>
      <c r="AS147" s="45"/>
      <c r="AT147" s="45"/>
      <c r="AU147" s="45"/>
      <c r="AV147" s="45"/>
      <c r="AW147" s="45"/>
      <c r="AX147" s="45"/>
      <c r="AY147" s="25"/>
      <c r="AZ147" s="80"/>
      <c r="BA147" s="80"/>
      <c r="BB147" s="80"/>
      <c r="BC147" s="23"/>
      <c r="BD147" s="23"/>
      <c r="BE147" s="23"/>
      <c r="BF147" s="23"/>
      <c r="BG147" s="23"/>
      <c r="BH147" s="23"/>
      <c r="BI147" s="23"/>
    </row>
    <row r="148" spans="1:61" x14ac:dyDescent="0.2">
      <c r="A148" s="23"/>
      <c r="B148" s="23"/>
      <c r="C148" s="46"/>
      <c r="D148" s="46"/>
      <c r="E148" s="46"/>
      <c r="F148" s="34"/>
      <c r="G148" s="36"/>
      <c r="H148" s="23"/>
      <c r="I148" s="23"/>
      <c r="J148" s="23"/>
      <c r="K148" s="23"/>
      <c r="L148" s="23"/>
      <c r="M148" s="23"/>
      <c r="O148" s="78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5"/>
      <c r="AA148" s="25"/>
      <c r="AB148" s="25"/>
      <c r="AC148" s="25"/>
      <c r="AD148" s="25"/>
      <c r="AE148" s="25"/>
      <c r="AF148" s="25"/>
      <c r="AH148" s="45"/>
      <c r="AI148" s="45"/>
      <c r="AJ148" s="45"/>
      <c r="AK148" s="45"/>
      <c r="AL148" s="45"/>
      <c r="AM148" s="45"/>
      <c r="AN148" s="25"/>
      <c r="AO148" s="80"/>
      <c r="AP148" s="80"/>
      <c r="AQ148" s="80"/>
      <c r="AR148" s="23"/>
      <c r="AS148" s="45"/>
      <c r="AT148" s="45"/>
      <c r="AU148" s="45"/>
      <c r="AV148" s="45"/>
      <c r="AW148" s="45"/>
      <c r="AX148" s="45"/>
      <c r="AY148" s="25"/>
      <c r="AZ148" s="80"/>
      <c r="BA148" s="80"/>
      <c r="BB148" s="80"/>
      <c r="BC148" s="23"/>
      <c r="BD148" s="23"/>
      <c r="BE148" s="23"/>
      <c r="BF148" s="23"/>
      <c r="BG148" s="23"/>
      <c r="BH148" s="23"/>
      <c r="BI148" s="23"/>
    </row>
    <row r="149" spans="1:61" x14ac:dyDescent="0.2">
      <c r="A149" s="23"/>
      <c r="B149" s="23"/>
      <c r="C149" s="46"/>
      <c r="D149" s="46"/>
      <c r="E149" s="46"/>
      <c r="F149" s="34"/>
      <c r="G149" s="36"/>
      <c r="H149" s="23"/>
      <c r="I149" s="23"/>
      <c r="J149" s="23"/>
      <c r="K149" s="23"/>
      <c r="L149" s="23"/>
      <c r="M149" s="23"/>
      <c r="O149" s="78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5"/>
      <c r="AA149" s="25"/>
      <c r="AB149" s="25"/>
      <c r="AC149" s="25"/>
      <c r="AD149" s="25"/>
      <c r="AE149" s="25"/>
      <c r="AF149" s="25"/>
      <c r="AH149" s="45"/>
      <c r="AI149" s="45"/>
      <c r="AJ149" s="45"/>
      <c r="AK149" s="45"/>
      <c r="AL149" s="45"/>
      <c r="AM149" s="45"/>
      <c r="AN149" s="25"/>
      <c r="AO149" s="80"/>
      <c r="AP149" s="80"/>
      <c r="AQ149" s="80"/>
      <c r="AR149" s="23"/>
      <c r="AS149" s="45"/>
      <c r="AT149" s="45"/>
      <c r="AU149" s="45"/>
      <c r="AV149" s="45"/>
      <c r="AW149" s="45"/>
      <c r="AX149" s="45"/>
      <c r="AY149" s="25"/>
      <c r="AZ149" s="80"/>
      <c r="BA149" s="80"/>
      <c r="BB149" s="80"/>
      <c r="BC149" s="23"/>
      <c r="BD149" s="23"/>
      <c r="BE149" s="23"/>
      <c r="BF149" s="23"/>
      <c r="BG149" s="23"/>
      <c r="BH149" s="23"/>
      <c r="BI149" s="23"/>
    </row>
    <row r="150" spans="1:61" x14ac:dyDescent="0.2">
      <c r="A150" s="23"/>
      <c r="B150" s="23"/>
      <c r="C150" s="46"/>
      <c r="D150" s="46"/>
      <c r="E150" s="46"/>
      <c r="F150" s="34"/>
      <c r="G150" s="36"/>
      <c r="H150" s="23"/>
      <c r="I150" s="23"/>
      <c r="J150" s="23"/>
      <c r="K150" s="23"/>
      <c r="L150" s="23"/>
      <c r="M150" s="23"/>
      <c r="O150" s="78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5"/>
      <c r="AA150" s="25"/>
      <c r="AB150" s="25"/>
      <c r="AC150" s="25"/>
      <c r="AD150" s="25"/>
      <c r="AE150" s="25"/>
      <c r="AF150" s="25"/>
      <c r="AH150" s="45"/>
      <c r="AI150" s="45"/>
      <c r="AJ150" s="45"/>
      <c r="AK150" s="45"/>
      <c r="AL150" s="45"/>
      <c r="AM150" s="45"/>
      <c r="AN150" s="25"/>
      <c r="AO150" s="80"/>
      <c r="AP150" s="80"/>
      <c r="AQ150" s="80"/>
      <c r="AR150" s="23"/>
      <c r="AS150" s="45"/>
      <c r="AT150" s="45"/>
      <c r="AU150" s="45"/>
      <c r="AV150" s="45"/>
      <c r="AW150" s="45"/>
      <c r="AX150" s="45"/>
      <c r="AY150" s="25"/>
      <c r="AZ150" s="80"/>
      <c r="BA150" s="80"/>
      <c r="BB150" s="80"/>
      <c r="BC150" s="23"/>
      <c r="BD150" s="23"/>
      <c r="BE150" s="23"/>
      <c r="BF150" s="23"/>
      <c r="BG150" s="23"/>
      <c r="BH150" s="23"/>
      <c r="BI150" s="23"/>
    </row>
    <row r="151" spans="1:61" x14ac:dyDescent="0.2">
      <c r="A151" s="23"/>
      <c r="B151" s="23"/>
      <c r="C151" s="46"/>
      <c r="D151" s="46"/>
      <c r="E151" s="46"/>
      <c r="F151" s="34"/>
      <c r="G151" s="36"/>
      <c r="H151" s="23"/>
      <c r="I151" s="23"/>
      <c r="J151" s="23"/>
      <c r="K151" s="23"/>
      <c r="L151" s="23"/>
      <c r="M151" s="23"/>
      <c r="O151" s="78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5"/>
      <c r="AA151" s="25"/>
      <c r="AB151" s="25"/>
      <c r="AC151" s="25"/>
      <c r="AD151" s="25"/>
      <c r="AE151" s="25"/>
      <c r="AF151" s="25"/>
      <c r="AH151" s="45"/>
      <c r="AI151" s="45"/>
      <c r="AJ151" s="45"/>
      <c r="AK151" s="45"/>
      <c r="AL151" s="45"/>
      <c r="AM151" s="45"/>
      <c r="AN151" s="25"/>
      <c r="AO151" s="80"/>
      <c r="AP151" s="80"/>
      <c r="AQ151" s="80"/>
      <c r="AR151" s="23"/>
      <c r="AS151" s="45"/>
      <c r="AT151" s="45"/>
      <c r="AU151" s="45"/>
      <c r="AV151" s="45"/>
      <c r="AW151" s="45"/>
      <c r="AX151" s="45"/>
      <c r="AY151" s="25"/>
      <c r="AZ151" s="80"/>
      <c r="BA151" s="80"/>
      <c r="BB151" s="80"/>
      <c r="BC151" s="23"/>
      <c r="BD151" s="23"/>
      <c r="BE151" s="23"/>
      <c r="BF151" s="23"/>
      <c r="BG151" s="23"/>
      <c r="BH151" s="23"/>
      <c r="BI151" s="23"/>
    </row>
    <row r="152" spans="1:61" x14ac:dyDescent="0.2">
      <c r="A152" s="23"/>
      <c r="B152" s="23"/>
      <c r="C152" s="46"/>
      <c r="D152" s="46"/>
      <c r="E152" s="46"/>
      <c r="F152" s="34"/>
      <c r="G152" s="36"/>
      <c r="H152" s="23"/>
      <c r="I152" s="23"/>
      <c r="J152" s="23"/>
      <c r="K152" s="23"/>
      <c r="L152" s="23"/>
      <c r="M152" s="23"/>
      <c r="O152" s="78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5"/>
      <c r="AA152" s="25"/>
      <c r="AB152" s="25"/>
      <c r="AC152" s="25"/>
      <c r="AD152" s="25"/>
      <c r="AE152" s="25"/>
      <c r="AF152" s="25"/>
      <c r="AH152" s="45"/>
      <c r="AI152" s="45"/>
      <c r="AJ152" s="45"/>
      <c r="AK152" s="45"/>
      <c r="AL152" s="45"/>
      <c r="AM152" s="45"/>
      <c r="AN152" s="25"/>
      <c r="AO152" s="45"/>
      <c r="AP152" s="45"/>
      <c r="AQ152" s="45"/>
      <c r="AR152" s="23"/>
      <c r="AS152" s="45"/>
      <c r="AT152" s="45"/>
      <c r="AU152" s="45"/>
      <c r="AV152" s="45"/>
      <c r="AW152" s="45"/>
      <c r="AX152" s="45"/>
      <c r="AY152" s="25"/>
      <c r="AZ152" s="80"/>
      <c r="BA152" s="80"/>
      <c r="BB152" s="80"/>
      <c r="BC152" s="23"/>
      <c r="BD152" s="23"/>
      <c r="BE152" s="23"/>
      <c r="BF152" s="23"/>
      <c r="BG152" s="23"/>
      <c r="BH152" s="23"/>
      <c r="BI152" s="23"/>
    </row>
    <row r="153" spans="1:61" x14ac:dyDescent="0.2">
      <c r="A153" s="23"/>
      <c r="B153" s="23"/>
      <c r="C153" s="46"/>
      <c r="D153" s="46"/>
      <c r="E153" s="46"/>
      <c r="F153" s="34"/>
      <c r="G153" s="36"/>
      <c r="H153" s="23"/>
      <c r="I153" s="23"/>
      <c r="J153" s="23"/>
      <c r="K153" s="23"/>
      <c r="L153" s="23"/>
      <c r="M153" s="23"/>
      <c r="O153" s="78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5"/>
      <c r="AA153" s="25"/>
      <c r="AB153" s="25"/>
      <c r="AC153" s="25"/>
      <c r="AD153" s="25"/>
      <c r="AE153" s="25"/>
      <c r="AF153" s="25"/>
      <c r="AH153" s="45"/>
      <c r="AI153" s="45"/>
      <c r="AJ153" s="45"/>
      <c r="AK153" s="45"/>
      <c r="AL153" s="45"/>
      <c r="AM153" s="45"/>
      <c r="AN153" s="25"/>
      <c r="AO153" s="45"/>
      <c r="AP153" s="45"/>
      <c r="AQ153" s="45"/>
      <c r="AR153" s="23"/>
      <c r="AS153" s="45"/>
      <c r="AT153" s="45"/>
      <c r="AU153" s="45"/>
      <c r="AV153" s="45"/>
      <c r="AW153" s="45"/>
      <c r="AX153" s="45"/>
      <c r="AY153" s="25"/>
      <c r="AZ153" s="80"/>
      <c r="BA153" s="80"/>
      <c r="BB153" s="80"/>
      <c r="BC153" s="23"/>
      <c r="BD153" s="23"/>
      <c r="BE153" s="23"/>
      <c r="BF153" s="23"/>
      <c r="BG153" s="23"/>
      <c r="BH153" s="23"/>
      <c r="BI153" s="23"/>
    </row>
    <row r="154" spans="1:61" x14ac:dyDescent="0.2">
      <c r="A154" s="23"/>
      <c r="B154" s="23"/>
      <c r="C154" s="46"/>
      <c r="D154" s="46"/>
      <c r="E154" s="46"/>
      <c r="F154" s="34"/>
      <c r="G154" s="36"/>
      <c r="H154" s="23"/>
      <c r="I154" s="23"/>
      <c r="J154" s="23"/>
      <c r="K154" s="23"/>
      <c r="L154" s="23"/>
      <c r="M154" s="23"/>
      <c r="O154" s="78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5"/>
      <c r="AA154" s="25"/>
      <c r="AB154" s="25"/>
      <c r="AC154" s="25"/>
      <c r="AD154" s="25"/>
      <c r="AE154" s="25"/>
      <c r="AF154" s="25"/>
      <c r="AH154" s="45"/>
      <c r="AI154" s="45"/>
      <c r="AJ154" s="45"/>
      <c r="AK154" s="45"/>
      <c r="AL154" s="45"/>
      <c r="AM154" s="45"/>
      <c r="AN154" s="25"/>
      <c r="AO154" s="45"/>
      <c r="AP154" s="45"/>
      <c r="AQ154" s="45"/>
      <c r="AR154" s="23"/>
      <c r="AS154" s="45"/>
      <c r="AT154" s="45"/>
      <c r="AU154" s="45"/>
      <c r="AV154" s="45"/>
      <c r="AW154" s="45"/>
      <c r="AX154" s="45"/>
      <c r="AY154" s="25"/>
      <c r="AZ154" s="80"/>
      <c r="BA154" s="80"/>
      <c r="BB154" s="80"/>
      <c r="BC154" s="23"/>
      <c r="BD154" s="23"/>
      <c r="BE154" s="23"/>
      <c r="BF154" s="23"/>
      <c r="BG154" s="23"/>
      <c r="BH154" s="23"/>
      <c r="BI154" s="23"/>
    </row>
    <row r="155" spans="1:61" x14ac:dyDescent="0.2">
      <c r="A155" s="23"/>
      <c r="B155" s="23"/>
      <c r="C155" s="46"/>
      <c r="D155" s="46"/>
      <c r="E155" s="46"/>
      <c r="F155" s="34"/>
      <c r="G155" s="36"/>
      <c r="H155" s="23"/>
      <c r="I155" s="23"/>
      <c r="J155" s="23"/>
      <c r="K155" s="23"/>
      <c r="L155" s="23"/>
      <c r="M155" s="23"/>
      <c r="O155" s="78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5"/>
      <c r="AA155" s="25"/>
      <c r="AB155" s="25"/>
      <c r="AC155" s="25"/>
      <c r="AD155" s="25"/>
      <c r="AE155" s="25"/>
      <c r="AF155" s="25"/>
      <c r="AH155" s="45"/>
      <c r="AI155" s="45"/>
      <c r="AJ155" s="45"/>
      <c r="AK155" s="45"/>
      <c r="AL155" s="45"/>
      <c r="AM155" s="45"/>
      <c r="AN155" s="25"/>
      <c r="AO155" s="80"/>
      <c r="AP155" s="80"/>
      <c r="AQ155" s="80"/>
      <c r="AR155" s="23"/>
      <c r="AS155" s="45"/>
      <c r="AT155" s="45"/>
      <c r="AU155" s="45"/>
      <c r="AV155" s="45"/>
      <c r="AW155" s="45"/>
      <c r="AX155" s="45"/>
      <c r="AY155" s="25"/>
      <c r="AZ155" s="80"/>
      <c r="BA155" s="80"/>
      <c r="BB155" s="80"/>
      <c r="BC155" s="23"/>
      <c r="BD155" s="23"/>
      <c r="BE155" s="23"/>
      <c r="BF155" s="23"/>
      <c r="BG155" s="23"/>
      <c r="BH155" s="23"/>
      <c r="BI155" s="23"/>
    </row>
    <row r="156" spans="1:61" x14ac:dyDescent="0.2">
      <c r="A156" s="23"/>
      <c r="B156" s="23"/>
      <c r="C156" s="46"/>
      <c r="D156" s="46"/>
      <c r="E156" s="46"/>
      <c r="F156" s="34"/>
      <c r="G156" s="36"/>
      <c r="H156" s="23"/>
      <c r="I156" s="23"/>
      <c r="J156" s="23"/>
      <c r="K156" s="23"/>
      <c r="L156" s="23"/>
      <c r="M156" s="23"/>
      <c r="O156" s="78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5"/>
      <c r="AA156" s="25"/>
      <c r="AB156" s="25"/>
      <c r="AC156" s="25"/>
      <c r="AD156" s="25"/>
      <c r="AE156" s="25"/>
      <c r="AF156" s="25"/>
      <c r="AH156" s="45"/>
      <c r="AI156" s="45"/>
      <c r="AJ156" s="45"/>
      <c r="AK156" s="45"/>
      <c r="AL156" s="45"/>
      <c r="AM156" s="45"/>
      <c r="AN156" s="25"/>
      <c r="AO156" s="45"/>
      <c r="AP156" s="45"/>
      <c r="AQ156" s="45"/>
      <c r="AR156" s="23"/>
      <c r="AS156" s="45"/>
      <c r="AT156" s="45"/>
      <c r="AU156" s="45"/>
      <c r="AV156" s="45"/>
      <c r="AW156" s="45"/>
      <c r="AX156" s="45"/>
      <c r="AY156" s="25"/>
      <c r="AZ156" s="80"/>
      <c r="BA156" s="80"/>
      <c r="BB156" s="80"/>
      <c r="BC156" s="23"/>
      <c r="BD156" s="23"/>
      <c r="BE156" s="23"/>
      <c r="BF156" s="23"/>
      <c r="BG156" s="23"/>
      <c r="BH156" s="23"/>
      <c r="BI156" s="23"/>
    </row>
    <row r="157" spans="1:61" x14ac:dyDescent="0.2">
      <c r="A157" s="23"/>
      <c r="B157" s="23"/>
      <c r="C157" s="46"/>
      <c r="D157" s="46"/>
      <c r="E157" s="46"/>
      <c r="F157" s="34"/>
      <c r="G157" s="36"/>
      <c r="H157" s="23"/>
      <c r="I157" s="23"/>
      <c r="J157" s="23"/>
      <c r="K157" s="23"/>
      <c r="L157" s="23"/>
      <c r="M157" s="23"/>
      <c r="O157" s="78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5"/>
      <c r="AA157" s="25"/>
      <c r="AB157" s="25"/>
      <c r="AC157" s="25"/>
      <c r="AD157" s="25"/>
      <c r="AE157" s="25"/>
      <c r="AF157" s="25"/>
      <c r="AH157" s="45"/>
      <c r="AI157" s="45"/>
      <c r="AJ157" s="45"/>
      <c r="AK157" s="45"/>
      <c r="AL157" s="45"/>
      <c r="AM157" s="45"/>
      <c r="AN157" s="25"/>
      <c r="AO157" s="45"/>
      <c r="AP157" s="45"/>
      <c r="AQ157" s="45"/>
      <c r="AR157" s="23"/>
      <c r="AS157" s="45"/>
      <c r="AT157" s="45"/>
      <c r="AU157" s="45"/>
      <c r="AV157" s="45"/>
      <c r="AW157" s="45"/>
      <c r="AX157" s="45"/>
      <c r="AY157" s="25"/>
      <c r="AZ157" s="80"/>
      <c r="BA157" s="80"/>
      <c r="BB157" s="80"/>
      <c r="BC157" s="23"/>
      <c r="BD157" s="23"/>
      <c r="BE157" s="23"/>
      <c r="BF157" s="23"/>
      <c r="BG157" s="23"/>
      <c r="BH157" s="23"/>
      <c r="BI157" s="23"/>
    </row>
    <row r="158" spans="1:61" x14ac:dyDescent="0.2">
      <c r="A158" s="23"/>
      <c r="B158" s="23"/>
      <c r="C158" s="46"/>
      <c r="D158" s="46"/>
      <c r="E158" s="46"/>
      <c r="F158" s="34"/>
      <c r="G158" s="36"/>
      <c r="H158" s="23"/>
      <c r="I158" s="23"/>
      <c r="J158" s="23"/>
      <c r="K158" s="23"/>
      <c r="L158" s="23"/>
      <c r="M158" s="23"/>
      <c r="O158" s="78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5"/>
      <c r="AA158" s="25"/>
      <c r="AB158" s="25"/>
      <c r="AC158" s="25"/>
      <c r="AD158" s="25"/>
      <c r="AE158" s="25"/>
      <c r="AF158" s="25"/>
      <c r="AH158" s="45"/>
      <c r="AI158" s="45"/>
      <c r="AJ158" s="45"/>
      <c r="AK158" s="45"/>
      <c r="AL158" s="45"/>
      <c r="AM158" s="45"/>
      <c r="AN158" s="25"/>
      <c r="AO158" s="80"/>
      <c r="AP158" s="80"/>
      <c r="AQ158" s="80"/>
      <c r="AR158" s="23"/>
      <c r="AS158" s="45"/>
      <c r="AT158" s="45"/>
      <c r="AU158" s="45"/>
      <c r="AV158" s="45"/>
      <c r="AW158" s="45"/>
      <c r="AX158" s="45"/>
      <c r="AY158" s="25"/>
      <c r="AZ158" s="80"/>
      <c r="BA158" s="80"/>
      <c r="BB158" s="80"/>
      <c r="BC158" s="23"/>
      <c r="BD158" s="23"/>
      <c r="BE158" s="23"/>
      <c r="BF158" s="23"/>
      <c r="BG158" s="23"/>
      <c r="BH158" s="23"/>
      <c r="BI158" s="23"/>
    </row>
    <row r="159" spans="1:61" x14ac:dyDescent="0.2">
      <c r="A159" s="23"/>
      <c r="B159" s="23"/>
      <c r="C159" s="46"/>
      <c r="D159" s="46"/>
      <c r="E159" s="46"/>
      <c r="F159" s="34"/>
      <c r="G159" s="36"/>
      <c r="H159" s="23"/>
      <c r="I159" s="23"/>
      <c r="J159" s="23"/>
      <c r="K159" s="23"/>
      <c r="L159" s="23"/>
      <c r="M159" s="23"/>
      <c r="O159" s="78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5"/>
      <c r="AA159" s="25"/>
      <c r="AB159" s="25"/>
      <c r="AC159" s="25"/>
      <c r="AD159" s="25"/>
      <c r="AE159" s="25"/>
      <c r="AF159" s="25"/>
      <c r="AH159" s="45"/>
      <c r="AI159" s="45"/>
      <c r="AJ159" s="45"/>
      <c r="AK159" s="45"/>
      <c r="AL159" s="45"/>
      <c r="AM159" s="45"/>
      <c r="AN159" s="25"/>
      <c r="AO159" s="45"/>
      <c r="AP159" s="45"/>
      <c r="AQ159" s="45"/>
      <c r="AR159" s="23"/>
      <c r="AS159" s="45"/>
      <c r="AT159" s="45"/>
      <c r="AU159" s="45"/>
      <c r="AV159" s="45"/>
      <c r="AW159" s="45"/>
      <c r="AX159" s="45"/>
      <c r="AY159" s="25"/>
      <c r="AZ159" s="80"/>
      <c r="BA159" s="80"/>
      <c r="BB159" s="80"/>
      <c r="BC159" s="23"/>
      <c r="BD159" s="23"/>
      <c r="BE159" s="23"/>
      <c r="BF159" s="23"/>
      <c r="BG159" s="23"/>
      <c r="BH159" s="23"/>
      <c r="BI159" s="23"/>
    </row>
    <row r="160" spans="1:61" x14ac:dyDescent="0.2">
      <c r="A160" s="23"/>
      <c r="B160" s="23"/>
      <c r="C160" s="46"/>
      <c r="D160" s="46"/>
      <c r="E160" s="46"/>
      <c r="F160" s="34"/>
      <c r="G160" s="34"/>
      <c r="H160" s="23"/>
      <c r="I160" s="23"/>
      <c r="J160" s="23"/>
      <c r="K160" s="23"/>
      <c r="L160" s="23"/>
      <c r="M160" s="23"/>
      <c r="O160" s="78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5"/>
      <c r="AA160" s="25"/>
      <c r="AB160" s="25"/>
      <c r="AC160" s="25"/>
      <c r="AD160" s="25"/>
      <c r="AE160" s="25"/>
      <c r="AF160" s="25"/>
      <c r="AH160" s="45"/>
      <c r="AI160" s="45"/>
      <c r="AJ160" s="45"/>
      <c r="AK160" s="45"/>
      <c r="AL160" s="45"/>
      <c r="AM160" s="45"/>
      <c r="AN160" s="25"/>
      <c r="AO160" s="80"/>
      <c r="AP160" s="80"/>
      <c r="AQ160" s="80"/>
      <c r="AR160" s="23"/>
      <c r="AS160" s="45"/>
      <c r="AT160" s="45"/>
      <c r="AU160" s="45"/>
      <c r="AV160" s="45"/>
      <c r="AW160" s="45"/>
      <c r="AX160" s="45"/>
      <c r="AY160" s="25"/>
      <c r="AZ160" s="80"/>
      <c r="BA160" s="80"/>
      <c r="BB160" s="80"/>
      <c r="BC160" s="23"/>
      <c r="BD160" s="23"/>
      <c r="BE160" s="23"/>
      <c r="BF160" s="23"/>
      <c r="BG160" s="23"/>
      <c r="BH160" s="23"/>
      <c r="BI160" s="23"/>
    </row>
    <row r="161" spans="1:61" x14ac:dyDescent="0.2">
      <c r="A161" s="23"/>
      <c r="B161" s="23"/>
      <c r="C161" s="23"/>
      <c r="D161" s="46"/>
      <c r="E161" s="36"/>
      <c r="F161" s="36"/>
      <c r="G161" s="36"/>
      <c r="H161" s="36"/>
      <c r="I161" s="36"/>
      <c r="J161" s="23"/>
      <c r="K161" s="23"/>
      <c r="L161" s="23"/>
      <c r="M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5"/>
      <c r="AB161" s="25"/>
      <c r="AC161" s="25"/>
      <c r="AD161" s="25"/>
      <c r="AE161" s="25"/>
      <c r="AF161" s="25"/>
      <c r="AH161" s="25"/>
      <c r="AI161" s="25"/>
      <c r="AJ161" s="25"/>
      <c r="AK161" s="23"/>
      <c r="AL161" s="23"/>
      <c r="AM161" s="23"/>
      <c r="AO161" s="23"/>
      <c r="AP161" s="23"/>
      <c r="AQ161" s="23"/>
      <c r="AR161" s="23"/>
      <c r="AS161" s="25"/>
      <c r="AT161" s="25"/>
      <c r="AU161" s="25"/>
      <c r="AV161" s="23"/>
      <c r="AW161" s="23"/>
      <c r="AX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</row>
    <row r="162" spans="1:61" x14ac:dyDescent="0.2">
      <c r="A162" s="23"/>
      <c r="B162" s="23"/>
      <c r="C162" s="23"/>
      <c r="D162" s="46"/>
      <c r="E162" s="36"/>
      <c r="F162" s="36"/>
      <c r="G162" s="36"/>
      <c r="H162" s="36"/>
      <c r="I162" s="36"/>
      <c r="J162" s="23"/>
      <c r="K162" s="23"/>
      <c r="L162" s="23"/>
      <c r="M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45"/>
      <c r="AB162" s="45"/>
      <c r="AC162" s="45"/>
      <c r="AD162" s="45"/>
      <c r="AE162" s="45"/>
      <c r="AF162" s="45"/>
      <c r="AH162" s="23"/>
      <c r="AI162" s="23"/>
      <c r="AJ162" s="23"/>
      <c r="AK162" s="23"/>
      <c r="AL162" s="23"/>
      <c r="AM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</row>
    <row r="163" spans="1:61" x14ac:dyDescent="0.2">
      <c r="A163" s="23"/>
      <c r="B163" s="23"/>
      <c r="C163" s="23"/>
      <c r="D163" s="46"/>
      <c r="E163" s="36"/>
      <c r="F163" s="36"/>
      <c r="G163" s="36"/>
      <c r="H163" s="36"/>
      <c r="I163" s="36"/>
      <c r="J163" s="23"/>
      <c r="K163" s="23"/>
      <c r="L163" s="23"/>
      <c r="M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45"/>
      <c r="AB163" s="45"/>
      <c r="AC163" s="45"/>
      <c r="AD163" s="45"/>
      <c r="AE163" s="45"/>
      <c r="AF163" s="45"/>
      <c r="AH163" s="23"/>
      <c r="AI163" s="23"/>
      <c r="AJ163" s="23"/>
      <c r="AK163" s="23"/>
      <c r="AL163" s="23"/>
      <c r="AM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</row>
    <row r="164" spans="1:61" x14ac:dyDescent="0.2">
      <c r="A164" s="23"/>
      <c r="B164" s="23"/>
      <c r="C164" s="23"/>
      <c r="D164" s="46"/>
      <c r="E164" s="36"/>
      <c r="F164" s="36"/>
      <c r="G164" s="36"/>
      <c r="H164" s="36"/>
      <c r="I164" s="36"/>
      <c r="J164" s="23"/>
      <c r="K164" s="23"/>
      <c r="L164" s="23"/>
      <c r="M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45"/>
      <c r="AB164" s="45"/>
      <c r="AC164" s="45"/>
      <c r="AD164" s="45"/>
      <c r="AE164" s="45"/>
      <c r="AF164" s="45"/>
      <c r="AH164" s="23"/>
      <c r="AI164" s="23"/>
      <c r="AJ164" s="23"/>
      <c r="AK164" s="23"/>
      <c r="AL164" s="23"/>
      <c r="AM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</row>
    <row r="165" spans="1:61" x14ac:dyDescent="0.2">
      <c r="A165" s="23"/>
      <c r="B165" s="23"/>
      <c r="C165" s="23"/>
      <c r="D165" s="46"/>
      <c r="E165" s="36"/>
      <c r="F165" s="36"/>
      <c r="G165" s="36"/>
      <c r="H165" s="36"/>
      <c r="I165" s="36"/>
      <c r="J165" s="23"/>
      <c r="K165" s="23"/>
      <c r="L165" s="23"/>
      <c r="M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45"/>
      <c r="AB165" s="45"/>
      <c r="AC165" s="45"/>
      <c r="AD165" s="45"/>
      <c r="AE165" s="45"/>
      <c r="AF165" s="45"/>
      <c r="AH165" s="23"/>
      <c r="AI165" s="23"/>
      <c r="AJ165" s="23"/>
      <c r="AK165" s="23"/>
      <c r="AL165" s="23"/>
      <c r="AM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</row>
    <row r="166" spans="1:61" x14ac:dyDescent="0.2">
      <c r="A166" s="23"/>
      <c r="B166" s="23"/>
      <c r="C166" s="23"/>
      <c r="D166" s="46"/>
      <c r="E166" s="36"/>
      <c r="F166" s="36"/>
      <c r="G166" s="36"/>
      <c r="H166" s="36"/>
      <c r="I166" s="36"/>
      <c r="J166" s="23"/>
      <c r="K166" s="23"/>
      <c r="L166" s="23"/>
      <c r="M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45"/>
      <c r="AB166" s="45"/>
      <c r="AC166" s="45"/>
      <c r="AD166" s="45"/>
      <c r="AE166" s="45"/>
      <c r="AF166" s="45"/>
      <c r="AH166" s="23"/>
      <c r="AI166" s="23"/>
      <c r="AJ166" s="23"/>
      <c r="AK166" s="23"/>
      <c r="AL166" s="23"/>
      <c r="AM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</row>
    <row r="167" spans="1:61" x14ac:dyDescent="0.2">
      <c r="A167" s="23"/>
      <c r="B167" s="23"/>
      <c r="C167" s="23"/>
      <c r="D167" s="46"/>
      <c r="E167" s="36"/>
      <c r="F167" s="36"/>
      <c r="G167" s="36"/>
      <c r="H167" s="36"/>
      <c r="I167" s="36"/>
      <c r="J167" s="23"/>
      <c r="K167" s="23"/>
      <c r="L167" s="23"/>
      <c r="M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45"/>
      <c r="AB167" s="45"/>
      <c r="AC167" s="45"/>
      <c r="AD167" s="45"/>
      <c r="AE167" s="45"/>
      <c r="AF167" s="45"/>
      <c r="AH167" s="23"/>
      <c r="AI167" s="23"/>
      <c r="AJ167" s="23"/>
      <c r="AK167" s="23"/>
      <c r="AL167" s="23"/>
      <c r="AM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</row>
    <row r="168" spans="1:61" x14ac:dyDescent="0.2">
      <c r="A168" s="23"/>
      <c r="B168" s="23"/>
      <c r="C168" s="23"/>
      <c r="D168" s="46"/>
      <c r="E168" s="36"/>
      <c r="F168" s="36"/>
      <c r="G168" s="36"/>
      <c r="H168" s="36"/>
      <c r="I168" s="36"/>
      <c r="J168" s="23"/>
      <c r="K168" s="23"/>
      <c r="L168" s="23"/>
      <c r="M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45"/>
      <c r="AB168" s="45"/>
      <c r="AC168" s="45"/>
      <c r="AD168" s="45"/>
      <c r="AE168" s="45"/>
      <c r="AF168" s="45"/>
      <c r="AH168" s="23"/>
      <c r="AI168" s="23"/>
      <c r="AJ168" s="23"/>
      <c r="AK168" s="23"/>
      <c r="AL168" s="23"/>
      <c r="AM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</row>
    <row r="169" spans="1:61" x14ac:dyDescent="0.2">
      <c r="A169" s="23"/>
      <c r="B169" s="23"/>
      <c r="C169" s="23"/>
      <c r="D169" s="46"/>
      <c r="E169" s="36"/>
      <c r="F169" s="36"/>
      <c r="G169" s="36"/>
      <c r="H169" s="36"/>
      <c r="I169" s="36"/>
      <c r="J169" s="23"/>
      <c r="K169" s="23"/>
      <c r="L169" s="23"/>
      <c r="M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45"/>
      <c r="AB169" s="45"/>
      <c r="AC169" s="45"/>
      <c r="AD169" s="45"/>
      <c r="AE169" s="45"/>
      <c r="AF169" s="45"/>
      <c r="AH169" s="23"/>
      <c r="AI169" s="23"/>
      <c r="AJ169" s="23"/>
      <c r="AK169" s="23"/>
      <c r="AL169" s="23"/>
      <c r="AM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</row>
    <row r="170" spans="1:61" x14ac:dyDescent="0.2">
      <c r="A170" s="23"/>
      <c r="B170" s="23"/>
      <c r="C170" s="23"/>
      <c r="D170" s="46"/>
      <c r="E170" s="36"/>
      <c r="F170" s="36"/>
      <c r="G170" s="36"/>
      <c r="H170" s="36"/>
      <c r="I170" s="36"/>
      <c r="J170" s="23"/>
      <c r="K170" s="23"/>
      <c r="L170" s="23"/>
      <c r="M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45"/>
      <c r="AB170" s="45"/>
      <c r="AC170" s="45"/>
      <c r="AD170" s="45"/>
      <c r="AE170" s="45"/>
      <c r="AF170" s="45"/>
      <c r="AH170" s="23"/>
      <c r="AI170" s="23"/>
      <c r="AJ170" s="23"/>
      <c r="AK170" s="23"/>
      <c r="AL170" s="23"/>
      <c r="AM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</row>
    <row r="171" spans="1:61" x14ac:dyDescent="0.2">
      <c r="A171" s="23"/>
      <c r="B171" s="23"/>
      <c r="C171" s="23"/>
      <c r="D171" s="46"/>
      <c r="E171" s="36"/>
      <c r="F171" s="36"/>
      <c r="G171" s="36"/>
      <c r="H171" s="36"/>
      <c r="I171" s="36"/>
      <c r="J171" s="23"/>
      <c r="K171" s="23"/>
      <c r="L171" s="23"/>
      <c r="M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45"/>
      <c r="AB171" s="45"/>
      <c r="AC171" s="45"/>
      <c r="AD171" s="45"/>
      <c r="AE171" s="45"/>
      <c r="AF171" s="45"/>
      <c r="AH171" s="23"/>
      <c r="AI171" s="23"/>
      <c r="AJ171" s="23"/>
      <c r="AK171" s="23"/>
      <c r="AL171" s="23"/>
      <c r="AM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</row>
    <row r="172" spans="1:61" x14ac:dyDescent="0.2">
      <c r="A172" s="23"/>
      <c r="B172" s="23"/>
      <c r="C172" s="23"/>
      <c r="D172" s="46"/>
      <c r="E172" s="36"/>
      <c r="F172" s="36"/>
      <c r="G172" s="36"/>
      <c r="H172" s="36"/>
      <c r="I172" s="36"/>
      <c r="J172" s="23"/>
      <c r="K172" s="23"/>
      <c r="L172" s="23"/>
      <c r="M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45"/>
      <c r="AB172" s="45"/>
      <c r="AC172" s="45"/>
      <c r="AD172" s="45"/>
      <c r="AE172" s="45"/>
      <c r="AF172" s="45"/>
      <c r="AH172" s="23"/>
      <c r="AI172" s="23"/>
      <c r="AJ172" s="23"/>
      <c r="AK172" s="23"/>
      <c r="AL172" s="23"/>
      <c r="AM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</row>
    <row r="173" spans="1:61" x14ac:dyDescent="0.2">
      <c r="A173" s="23"/>
      <c r="B173" s="23"/>
      <c r="C173" s="23"/>
      <c r="D173" s="46"/>
      <c r="E173" s="36"/>
      <c r="F173" s="36"/>
      <c r="G173" s="36"/>
      <c r="H173" s="36"/>
      <c r="I173" s="36"/>
      <c r="J173" s="23"/>
      <c r="K173" s="23"/>
      <c r="L173" s="23"/>
      <c r="M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45"/>
      <c r="AB173" s="45"/>
      <c r="AC173" s="45"/>
      <c r="AD173" s="45"/>
      <c r="AE173" s="45"/>
      <c r="AF173" s="45"/>
      <c r="AH173" s="23"/>
      <c r="AI173" s="23"/>
      <c r="AJ173" s="23"/>
      <c r="AK173" s="23"/>
      <c r="AL173" s="23"/>
      <c r="AM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</row>
    <row r="174" spans="1:61" x14ac:dyDescent="0.2">
      <c r="A174" s="23"/>
      <c r="B174" s="23"/>
      <c r="C174" s="23"/>
      <c r="D174" s="46"/>
      <c r="E174" s="36"/>
      <c r="F174" s="36"/>
      <c r="G174" s="36"/>
      <c r="H174" s="36"/>
      <c r="I174" s="36"/>
      <c r="J174" s="23"/>
      <c r="K174" s="23"/>
      <c r="L174" s="23"/>
      <c r="M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45"/>
      <c r="AB174" s="45"/>
      <c r="AC174" s="45"/>
      <c r="AD174" s="45"/>
      <c r="AE174" s="45"/>
      <c r="AF174" s="45"/>
      <c r="AH174" s="23"/>
      <c r="AI174" s="23"/>
      <c r="AJ174" s="23"/>
      <c r="AK174" s="23"/>
      <c r="AL174" s="23"/>
      <c r="AM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</row>
    <row r="175" spans="1:61" x14ac:dyDescent="0.2">
      <c r="A175" s="23"/>
      <c r="B175" s="23"/>
      <c r="C175" s="23"/>
      <c r="D175" s="46"/>
      <c r="E175" s="36"/>
      <c r="F175" s="36"/>
      <c r="G175" s="36"/>
      <c r="H175" s="36"/>
      <c r="I175" s="36"/>
      <c r="J175" s="23"/>
      <c r="K175" s="23"/>
      <c r="L175" s="23"/>
      <c r="M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45"/>
      <c r="AB175" s="45"/>
      <c r="AC175" s="45"/>
      <c r="AD175" s="45"/>
      <c r="AE175" s="45"/>
      <c r="AF175" s="45"/>
      <c r="AH175" s="23"/>
      <c r="AI175" s="23"/>
      <c r="AJ175" s="23"/>
      <c r="AK175" s="23"/>
      <c r="AL175" s="23"/>
      <c r="AM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</row>
    <row r="176" spans="1:61" x14ac:dyDescent="0.2">
      <c r="A176" s="23"/>
      <c r="B176" s="23"/>
      <c r="C176" s="23"/>
      <c r="D176" s="46"/>
      <c r="E176" s="36"/>
      <c r="F176" s="36"/>
      <c r="G176" s="36"/>
      <c r="H176" s="36"/>
      <c r="I176" s="36"/>
      <c r="J176" s="23"/>
      <c r="K176" s="23"/>
      <c r="L176" s="23"/>
      <c r="M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45"/>
      <c r="AB176" s="45"/>
      <c r="AC176" s="45"/>
      <c r="AD176" s="45"/>
      <c r="AE176" s="45"/>
      <c r="AF176" s="45"/>
      <c r="AH176" s="23"/>
      <c r="AI176" s="23"/>
      <c r="AJ176" s="23"/>
      <c r="AK176" s="23"/>
      <c r="AL176" s="23"/>
      <c r="AM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</row>
    <row r="177" spans="1:69" x14ac:dyDescent="0.2">
      <c r="A177" s="23"/>
      <c r="B177" s="23"/>
      <c r="C177" s="23"/>
      <c r="D177" s="46"/>
      <c r="E177" s="36"/>
      <c r="F177" s="36"/>
      <c r="G177" s="36"/>
      <c r="H177" s="36"/>
      <c r="I177" s="36"/>
      <c r="J177" s="23"/>
      <c r="K177" s="23"/>
      <c r="L177" s="23"/>
      <c r="M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45"/>
      <c r="AB177" s="45"/>
      <c r="AC177" s="45"/>
      <c r="AD177" s="45"/>
      <c r="AE177" s="45"/>
      <c r="AF177" s="45"/>
      <c r="AH177" s="23"/>
      <c r="AI177" s="23"/>
      <c r="AJ177" s="23"/>
      <c r="AK177" s="23"/>
      <c r="AL177" s="23"/>
      <c r="AM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</row>
    <row r="178" spans="1:69" x14ac:dyDescent="0.2">
      <c r="AA178" s="26"/>
      <c r="AB178" s="26"/>
      <c r="AC178" s="26"/>
      <c r="AD178" s="26"/>
      <c r="AE178" s="26"/>
      <c r="AF178" s="26"/>
    </row>
    <row r="179" spans="1:69" x14ac:dyDescent="0.2">
      <c r="AA179" s="26"/>
      <c r="AB179" s="26"/>
      <c r="AC179" s="26"/>
      <c r="AD179" s="26"/>
      <c r="AE179" s="26"/>
      <c r="AF179" s="26"/>
    </row>
    <row r="180" spans="1:69" x14ac:dyDescent="0.2">
      <c r="AA180" s="26"/>
      <c r="AB180" s="26"/>
      <c r="AC180" s="26"/>
      <c r="AD180" s="26"/>
      <c r="AE180" s="26"/>
      <c r="AF180" s="26"/>
    </row>
    <row r="181" spans="1:69" x14ac:dyDescent="0.2">
      <c r="AA181" s="26"/>
      <c r="AB181" s="26"/>
      <c r="AC181" s="26"/>
      <c r="AD181" s="26"/>
      <c r="AE181" s="26"/>
      <c r="AF181" s="26"/>
    </row>
    <row r="182" spans="1:69" x14ac:dyDescent="0.2">
      <c r="AA182" s="26"/>
      <c r="AB182" s="26"/>
      <c r="AC182" s="26"/>
      <c r="AD182" s="26"/>
      <c r="AE182" s="26"/>
      <c r="AF182" s="26"/>
    </row>
    <row r="183" spans="1:69" x14ac:dyDescent="0.2">
      <c r="AA183" s="26"/>
      <c r="AB183" s="26"/>
      <c r="AC183" s="26"/>
      <c r="AD183" s="26"/>
      <c r="AE183" s="26"/>
      <c r="AF183" s="26"/>
    </row>
    <row r="184" spans="1:69" x14ac:dyDescent="0.2">
      <c r="AA184" s="26"/>
      <c r="AB184" s="26"/>
      <c r="AC184" s="26"/>
      <c r="AD184" s="26"/>
      <c r="AE184" s="26"/>
      <c r="AF184" s="26"/>
    </row>
    <row r="185" spans="1:69" x14ac:dyDescent="0.2">
      <c r="AA185" s="26"/>
      <c r="AB185" s="26"/>
      <c r="AC185" s="26"/>
      <c r="AD185" s="26"/>
      <c r="AE185" s="26"/>
      <c r="AF185" s="26"/>
    </row>
    <row r="186" spans="1:69" x14ac:dyDescent="0.2">
      <c r="AA186" s="26"/>
      <c r="AB186" s="26"/>
      <c r="AC186" s="26"/>
      <c r="AD186" s="26"/>
      <c r="AE186" s="26"/>
      <c r="AF186" s="26"/>
    </row>
    <row r="187" spans="1:69" x14ac:dyDescent="0.2">
      <c r="AA187" s="26"/>
      <c r="AB187" s="26"/>
      <c r="AC187" s="26"/>
      <c r="AD187" s="26"/>
      <c r="AE187" s="26"/>
      <c r="AF187" s="26"/>
    </row>
    <row r="188" spans="1:69" x14ac:dyDescent="0.2">
      <c r="AA188" s="26"/>
      <c r="AB188" s="26"/>
      <c r="AC188" s="26"/>
      <c r="AD188" s="26"/>
      <c r="AE188" s="26"/>
      <c r="AF188" s="26"/>
    </row>
    <row r="189" spans="1:69" x14ac:dyDescent="0.2">
      <c r="AA189" s="26"/>
      <c r="AB189" s="26"/>
      <c r="AC189" s="26"/>
      <c r="AD189" s="26"/>
      <c r="AE189" s="26"/>
      <c r="AF189" s="26"/>
    </row>
    <row r="190" spans="1:69" x14ac:dyDescent="0.2">
      <c r="T190" s="72"/>
      <c r="U190" s="72"/>
      <c r="V190" s="30"/>
      <c r="W190" s="30"/>
      <c r="X190" s="59"/>
      <c r="Y190" s="59"/>
      <c r="Z190" s="32"/>
      <c r="BD190" s="72"/>
      <c r="BE190" s="72"/>
      <c r="BF190" s="72"/>
      <c r="BG190" s="72"/>
      <c r="BH190" s="72"/>
      <c r="BI190" s="72"/>
      <c r="BJ190" s="72"/>
      <c r="BK190" s="72"/>
      <c r="BL190" s="72"/>
      <c r="BM190" s="72"/>
      <c r="BN190" s="72"/>
      <c r="BO190" s="72"/>
      <c r="BP190" s="72"/>
      <c r="BQ190" s="72"/>
    </row>
    <row r="191" spans="1:69" x14ac:dyDescent="0.2">
      <c r="T191" s="72"/>
      <c r="U191" s="72"/>
      <c r="V191" s="30"/>
      <c r="W191" s="30"/>
      <c r="X191" s="59"/>
      <c r="Y191" s="59"/>
      <c r="Z191" s="32"/>
      <c r="AH191" s="73"/>
      <c r="AI191" s="73"/>
      <c r="AJ191" s="73"/>
      <c r="AK191" s="73"/>
      <c r="AL191" s="73"/>
      <c r="AM191" s="73"/>
      <c r="AN191" s="24"/>
      <c r="AP191" s="72"/>
      <c r="AQ191" s="72"/>
      <c r="AR191" s="72"/>
      <c r="AS191" s="72"/>
      <c r="AT191" s="72"/>
      <c r="AU191" s="72"/>
      <c r="AV191" s="72"/>
      <c r="AW191" s="72"/>
      <c r="AX191" s="2"/>
      <c r="AY191" s="24"/>
      <c r="BD191" s="72"/>
      <c r="BE191" s="72"/>
      <c r="BF191" s="72"/>
      <c r="BG191" s="72"/>
      <c r="BH191" s="72"/>
      <c r="BI191" s="72"/>
      <c r="BJ191" s="72"/>
      <c r="BK191" s="72"/>
      <c r="BL191" s="72"/>
      <c r="BM191" s="72"/>
      <c r="BN191" s="72"/>
      <c r="BO191" s="72"/>
      <c r="BP191" s="72"/>
      <c r="BQ191" s="72"/>
    </row>
    <row r="192" spans="1:69" x14ac:dyDescent="0.2">
      <c r="T192" s="72"/>
      <c r="U192" s="72"/>
      <c r="V192" s="30"/>
      <c r="W192" s="30"/>
      <c r="X192" s="59"/>
      <c r="Y192" s="59"/>
      <c r="Z192" s="32"/>
      <c r="AH192" s="73"/>
      <c r="AI192" s="73"/>
      <c r="AJ192" s="73"/>
      <c r="AK192" s="73"/>
      <c r="AL192" s="73"/>
      <c r="AM192" s="73"/>
      <c r="AN192" s="24"/>
      <c r="AP192" s="72"/>
      <c r="AQ192" s="72"/>
      <c r="AR192" s="72"/>
      <c r="AS192" s="72"/>
      <c r="AT192" s="72"/>
      <c r="AU192" s="72"/>
      <c r="AV192" s="72"/>
      <c r="AW192" s="72"/>
      <c r="AX192" s="2"/>
      <c r="AY192" s="24"/>
      <c r="BD192" s="72"/>
      <c r="BE192" s="72"/>
      <c r="BF192" s="72"/>
      <c r="BG192" s="72"/>
      <c r="BH192" s="72"/>
      <c r="BI192" s="72"/>
      <c r="BJ192" s="72"/>
      <c r="BK192" s="72"/>
      <c r="BL192" s="72"/>
      <c r="BM192" s="72"/>
      <c r="BN192" s="72"/>
      <c r="BO192" s="72"/>
      <c r="BP192" s="72"/>
      <c r="BQ192" s="72"/>
    </row>
    <row r="193" spans="20:51" x14ac:dyDescent="0.2">
      <c r="T193" s="72"/>
      <c r="U193" s="72"/>
      <c r="V193" s="30"/>
      <c r="W193" s="30"/>
      <c r="X193" s="59"/>
      <c r="Y193" s="59"/>
      <c r="Z193" s="32"/>
      <c r="AH193" s="73"/>
      <c r="AI193" s="73"/>
      <c r="AJ193" s="73"/>
      <c r="AK193" s="73"/>
      <c r="AL193" s="73"/>
      <c r="AM193" s="73"/>
      <c r="AN193" s="24"/>
      <c r="AP193" s="72"/>
      <c r="AQ193" s="72"/>
      <c r="AR193" s="72"/>
      <c r="AS193" s="72"/>
      <c r="AT193" s="72"/>
      <c r="AU193" s="72"/>
      <c r="AV193" s="72"/>
      <c r="AW193" s="72"/>
      <c r="AX193" s="2"/>
      <c r="AY193" s="24"/>
    </row>
    <row r="194" spans="20:51" x14ac:dyDescent="0.2">
      <c r="T194" s="72"/>
      <c r="U194" s="72"/>
      <c r="V194" s="30"/>
      <c r="W194" s="30"/>
      <c r="X194" s="59"/>
      <c r="Y194" s="59"/>
      <c r="Z194" s="32"/>
      <c r="AH194" s="73"/>
      <c r="AI194" s="73"/>
      <c r="AJ194" s="73"/>
      <c r="AK194" s="73"/>
      <c r="AL194" s="73"/>
      <c r="AM194" s="73"/>
      <c r="AN194" s="24"/>
      <c r="AP194" s="72"/>
      <c r="AQ194" s="72"/>
      <c r="AR194" s="72"/>
      <c r="AS194" s="72"/>
      <c r="AT194" s="72"/>
      <c r="AU194" s="72"/>
      <c r="AV194" s="72"/>
      <c r="AW194" s="72"/>
      <c r="AX194" s="2"/>
      <c r="AY194" s="24"/>
    </row>
    <row r="195" spans="20:51" x14ac:dyDescent="0.2">
      <c r="T195" s="72"/>
      <c r="U195" s="72"/>
      <c r="V195" s="30"/>
      <c r="W195" s="30"/>
      <c r="X195" s="59"/>
      <c r="Y195" s="59"/>
      <c r="Z195" s="32"/>
      <c r="AH195" s="73"/>
      <c r="AI195" s="73"/>
      <c r="AJ195" s="73"/>
      <c r="AK195" s="73"/>
      <c r="AL195" s="73"/>
      <c r="AM195" s="73"/>
      <c r="AN195" s="24"/>
      <c r="AP195" s="72"/>
      <c r="AQ195" s="72"/>
      <c r="AR195" s="72"/>
      <c r="AS195" s="72"/>
      <c r="AT195" s="72"/>
      <c r="AU195" s="72"/>
      <c r="AV195" s="72"/>
      <c r="AW195" s="72"/>
      <c r="AX195" s="2"/>
      <c r="AY195" s="24"/>
    </row>
    <row r="196" spans="20:51" x14ac:dyDescent="0.2">
      <c r="T196" s="72"/>
      <c r="U196" s="72"/>
      <c r="V196" s="30"/>
      <c r="W196" s="30"/>
      <c r="X196" s="59"/>
      <c r="Y196" s="59"/>
      <c r="Z196" s="32"/>
      <c r="AH196" s="73"/>
      <c r="AI196" s="73"/>
      <c r="AJ196" s="73"/>
      <c r="AK196" s="73"/>
      <c r="AL196" s="73"/>
      <c r="AM196" s="73"/>
      <c r="AN196" s="24"/>
      <c r="AS196" s="2"/>
      <c r="AT196" s="2"/>
      <c r="AU196" s="2"/>
      <c r="AV196" s="2"/>
      <c r="AW196" s="2"/>
      <c r="AX196" s="2"/>
      <c r="AY196" s="24"/>
    </row>
    <row r="197" spans="20:51" x14ac:dyDescent="0.2">
      <c r="T197" s="9"/>
      <c r="U197" s="9"/>
      <c r="V197" s="30"/>
      <c r="W197" s="30"/>
      <c r="X197" s="59"/>
      <c r="Y197" s="59"/>
      <c r="Z197" s="32"/>
      <c r="AH197" s="8"/>
      <c r="AI197" s="31"/>
      <c r="AJ197" s="8"/>
      <c r="AK197" s="8"/>
      <c r="AL197" s="31"/>
      <c r="AM197" s="33"/>
      <c r="AN197" s="24"/>
      <c r="AS197" s="48"/>
      <c r="AT197" s="48"/>
      <c r="AU197" s="48"/>
      <c r="AV197" s="48"/>
      <c r="AW197" s="48"/>
      <c r="AX197" s="48"/>
      <c r="AY197" s="24"/>
    </row>
    <row r="198" spans="20:51" x14ac:dyDescent="0.2">
      <c r="T198" s="4"/>
      <c r="U198" s="4"/>
      <c r="V198" s="4"/>
      <c r="W198" s="4"/>
      <c r="X198" s="4"/>
      <c r="Y198" s="4"/>
      <c r="Z198" s="4"/>
      <c r="AB198" s="4"/>
    </row>
    <row r="199" spans="20:51" ht="31" customHeight="1" x14ac:dyDescent="0.2"/>
  </sheetData>
  <mergeCells count="10">
    <mergeCell ref="E1:O1"/>
    <mergeCell ref="AP191:AW195"/>
    <mergeCell ref="BD190:BQ192"/>
    <mergeCell ref="AH191:AM196"/>
    <mergeCell ref="T190:U196"/>
    <mergeCell ref="AH1:AM1"/>
    <mergeCell ref="AO1:AQ1"/>
    <mergeCell ref="AS1:AX1"/>
    <mergeCell ref="AZ1:BB1"/>
    <mergeCell ref="Q1:AF1"/>
  </mergeCells>
  <phoneticPr fontId="7" type="noConversion"/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Leonard2010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Jack Williams</cp:lastModifiedBy>
  <dcterms:created xsi:type="dcterms:W3CDTF">2018-03-02T08:14:45Z</dcterms:created>
  <dcterms:modified xsi:type="dcterms:W3CDTF">2020-10-19T20:19:05Z</dcterms:modified>
</cp:coreProperties>
</file>